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ISTER\Virtual Account\ปี2566\R1\"/>
    </mc:Choice>
  </mc:AlternateContent>
  <xr:revisionPtr revIDLastSave="0" documentId="13_ncr:1_{7C1612A7-9071-4A34-9B7A-FE2020C4E6A6}" xr6:coauthVersionLast="45" xr6:coauthVersionMax="47" xr10:uidLastSave="{00000000-0000-0000-0000-000000000000}"/>
  <bookViews>
    <workbookView xWindow="-120" yWindow="-120" windowWidth="21840" windowHeight="13140" tabRatio="960" firstSheet="2" activeTab="17" xr2:uid="{00000000-000D-0000-FFFF-FFFF00000000}"/>
  </bookViews>
  <sheets>
    <sheet name="10707" sheetId="12" r:id="rId1"/>
    <sheet name="11051" sheetId="1" r:id="rId2"/>
    <sheet name="11052" sheetId="2" r:id="rId3"/>
    <sheet name="11053" sheetId="3" r:id="rId4"/>
    <sheet name="11054" sheetId="4" r:id="rId5"/>
    <sheet name="11055" sheetId="5" r:id="rId6"/>
    <sheet name="11056" sheetId="6" r:id="rId7"/>
    <sheet name="11057" sheetId="7" r:id="rId8"/>
    <sheet name="11058" sheetId="8" r:id="rId9"/>
    <sheet name="11059" sheetId="9" r:id="rId10"/>
    <sheet name="11060" sheetId="13" r:id="rId11"/>
    <sheet name="24704" sheetId="11" r:id="rId12"/>
    <sheet name="28843" sheetId="22" r:id="rId13"/>
    <sheet name="22953" sheetId="10" r:id="rId14"/>
    <sheet name="CTMRI" sheetId="25" r:id="rId15"/>
    <sheet name="รอยต่อนอกจังหวัด" sheetId="20" r:id="rId16"/>
    <sheet name="รวมเรียกเก็บ" sheetId="14" r:id="rId17"/>
    <sheet name="รวมตามจ่าย" sheetId="18" r:id="rId18"/>
    <sheet name="ยอดส่งเขต" sheetId="19" r:id="rId19"/>
    <sheet name="Sheet1" sheetId="23" state="hidden" r:id="rId20"/>
    <sheet name="Sheet2" sheetId="24" r:id="rId2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8" l="1"/>
  <c r="E16" i="18"/>
  <c r="E11" i="18"/>
  <c r="E9" i="18"/>
  <c r="E7" i="18"/>
  <c r="D1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5" i="14"/>
  <c r="C11" i="20" l="1"/>
  <c r="C10" i="20"/>
  <c r="C9" i="20"/>
  <c r="C8" i="20"/>
  <c r="C7" i="20"/>
  <c r="C6" i="18"/>
  <c r="C7" i="18"/>
  <c r="C8" i="18"/>
  <c r="C9" i="18"/>
  <c r="C10" i="18"/>
  <c r="C11" i="18"/>
  <c r="C12" i="18"/>
  <c r="C13" i="18"/>
  <c r="C14" i="18"/>
  <c r="C15" i="18"/>
  <c r="C16" i="18"/>
  <c r="C17" i="18"/>
  <c r="C5" i="18"/>
  <c r="C18" i="18" l="1"/>
  <c r="C5" i="14"/>
  <c r="C6" i="14"/>
  <c r="C7" i="14"/>
  <c r="C19" i="14" s="1"/>
  <c r="C8" i="14"/>
  <c r="C9" i="14"/>
  <c r="C10" i="14"/>
  <c r="C11" i="14"/>
  <c r="C12" i="14"/>
  <c r="C13" i="14"/>
  <c r="C14" i="14"/>
  <c r="C15" i="14"/>
  <c r="C16" i="14"/>
  <c r="C17" i="14"/>
  <c r="C18" i="14"/>
  <c r="D6" i="18" l="1"/>
  <c r="G6" i="18" s="1"/>
  <c r="D12" i="18"/>
  <c r="G12" i="18" s="1"/>
  <c r="E5" i="14"/>
  <c r="D9" i="18"/>
  <c r="G9" i="18" s="1"/>
  <c r="D7" i="18"/>
  <c r="G7" i="18" s="1"/>
  <c r="D5" i="18"/>
  <c r="G5" i="18" s="1"/>
  <c r="D13" i="18"/>
  <c r="G13" i="18" s="1"/>
  <c r="E14" i="13"/>
  <c r="D17" i="18"/>
  <c r="G17" i="18" s="1"/>
  <c r="D16" i="18"/>
  <c r="G16" i="18" s="1"/>
  <c r="D15" i="18"/>
  <c r="G15" i="18" s="1"/>
  <c r="D14" i="18"/>
  <c r="G14" i="18" s="1"/>
  <c r="D11" i="18"/>
  <c r="G11" i="18" s="1"/>
  <c r="D10" i="18"/>
  <c r="G10" i="18" s="1"/>
  <c r="D8" i="18"/>
  <c r="G8" i="18" s="1"/>
  <c r="D18" i="18" l="1"/>
  <c r="C6" i="19"/>
  <c r="F10" i="20"/>
  <c r="E9" i="20"/>
  <c r="D8" i="20"/>
  <c r="D7" i="20"/>
  <c r="E6" i="8"/>
  <c r="D19" i="3" l="1"/>
  <c r="E8" i="14" s="1"/>
  <c r="D4" i="10" l="1"/>
  <c r="D4" i="22"/>
  <c r="D4" i="11"/>
  <c r="D4" i="13"/>
  <c r="D4" i="9"/>
  <c r="D4" i="8"/>
  <c r="D4" i="7"/>
  <c r="E6" i="9"/>
  <c r="E6" i="4"/>
  <c r="E7" i="4"/>
  <c r="E6" i="3"/>
  <c r="E6" i="2"/>
  <c r="E6" i="1"/>
  <c r="E6" i="10"/>
  <c r="E6" i="11"/>
  <c r="E6" i="13"/>
  <c r="E7" i="13"/>
  <c r="E8" i="13"/>
  <c r="E6" i="6"/>
  <c r="E7" i="6"/>
  <c r="B4" i="6"/>
  <c r="C4" i="6"/>
  <c r="D4" i="6"/>
  <c r="E4" i="6"/>
  <c r="A4" i="6"/>
  <c r="B4" i="5"/>
  <c r="C4" i="5"/>
  <c r="D4" i="5"/>
  <c r="E4" i="5"/>
  <c r="A4" i="5"/>
  <c r="B4" i="4"/>
  <c r="C4" i="4"/>
  <c r="D4" i="4"/>
  <c r="E4" i="4"/>
  <c r="A4" i="4"/>
  <c r="B4" i="3"/>
  <c r="C4" i="3"/>
  <c r="D4" i="3"/>
  <c r="E4" i="3"/>
  <c r="A4" i="3"/>
  <c r="B4" i="2"/>
  <c r="C4" i="2"/>
  <c r="D4" i="2"/>
  <c r="E4" i="2"/>
  <c r="A4" i="2"/>
  <c r="B4" i="1"/>
  <c r="C4" i="1"/>
  <c r="D4" i="1"/>
  <c r="E4" i="1"/>
  <c r="A4" i="1"/>
  <c r="D19" i="10"/>
  <c r="C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D19" i="22"/>
  <c r="C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D19" i="11"/>
  <c r="E16" i="14" s="1"/>
  <c r="C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D19" i="13"/>
  <c r="C19" i="13"/>
  <c r="E18" i="13"/>
  <c r="E17" i="13"/>
  <c r="E16" i="13"/>
  <c r="E15" i="13"/>
  <c r="E13" i="13"/>
  <c r="E12" i="13"/>
  <c r="E11" i="13"/>
  <c r="E10" i="13"/>
  <c r="E9" i="13"/>
  <c r="D19" i="9"/>
  <c r="C19" i="9"/>
  <c r="E18" i="9"/>
  <c r="E17" i="9"/>
  <c r="E16" i="9"/>
  <c r="E15" i="9"/>
  <c r="E14" i="9"/>
  <c r="E13" i="9"/>
  <c r="E12" i="9"/>
  <c r="E11" i="9"/>
  <c r="E10" i="9"/>
  <c r="E9" i="9"/>
  <c r="E8" i="9"/>
  <c r="E7" i="9"/>
  <c r="D19" i="8"/>
  <c r="C19" i="8"/>
  <c r="E18" i="8"/>
  <c r="E17" i="8"/>
  <c r="E16" i="8"/>
  <c r="E15" i="8"/>
  <c r="E14" i="8"/>
  <c r="E13" i="8"/>
  <c r="E12" i="8"/>
  <c r="E11" i="8"/>
  <c r="E10" i="8"/>
  <c r="E9" i="8"/>
  <c r="E8" i="8"/>
  <c r="E7" i="8"/>
  <c r="D19" i="7"/>
  <c r="C19" i="7"/>
  <c r="E18" i="7"/>
  <c r="E17" i="7"/>
  <c r="E16" i="7"/>
  <c r="E15" i="7"/>
  <c r="E14" i="7"/>
  <c r="E13" i="7"/>
  <c r="E12" i="7"/>
  <c r="E11" i="7"/>
  <c r="E10" i="7"/>
  <c r="E9" i="7"/>
  <c r="E8" i="7"/>
  <c r="E7" i="7"/>
  <c r="D19" i="6"/>
  <c r="C19" i="6"/>
  <c r="E18" i="6"/>
  <c r="E17" i="6"/>
  <c r="E16" i="6"/>
  <c r="E15" i="6"/>
  <c r="E14" i="6"/>
  <c r="E13" i="6"/>
  <c r="E12" i="6"/>
  <c r="E11" i="6"/>
  <c r="E10" i="6"/>
  <c r="E9" i="6"/>
  <c r="E8" i="6"/>
  <c r="D19" i="5"/>
  <c r="C19" i="5"/>
  <c r="E18" i="5"/>
  <c r="E17" i="5"/>
  <c r="E16" i="5"/>
  <c r="E15" i="5"/>
  <c r="E14" i="5"/>
  <c r="E13" i="5"/>
  <c r="E12" i="5"/>
  <c r="E11" i="5"/>
  <c r="E10" i="5"/>
  <c r="E9" i="5"/>
  <c r="E8" i="5"/>
  <c r="E7" i="5"/>
  <c r="D19" i="4"/>
  <c r="C19" i="4"/>
  <c r="E18" i="4"/>
  <c r="E17" i="4"/>
  <c r="E16" i="4"/>
  <c r="E15" i="4"/>
  <c r="E14" i="4"/>
  <c r="E13" i="4"/>
  <c r="E12" i="4"/>
  <c r="E11" i="4"/>
  <c r="E10" i="4"/>
  <c r="E9" i="4"/>
  <c r="E8" i="4"/>
  <c r="C19" i="3"/>
  <c r="E19" i="3" s="1"/>
  <c r="E18" i="3"/>
  <c r="E17" i="3"/>
  <c r="E16" i="3"/>
  <c r="E15" i="3"/>
  <c r="E14" i="3"/>
  <c r="E13" i="3"/>
  <c r="E12" i="3"/>
  <c r="E11" i="3"/>
  <c r="E10" i="3"/>
  <c r="E8" i="3"/>
  <c r="E7" i="3"/>
  <c r="D19" i="2"/>
  <c r="C19" i="2"/>
  <c r="E18" i="2"/>
  <c r="E17" i="2"/>
  <c r="E16" i="2"/>
  <c r="E15" i="2"/>
  <c r="E14" i="2"/>
  <c r="E13" i="2"/>
  <c r="E12" i="2"/>
  <c r="E11" i="2"/>
  <c r="E10" i="2"/>
  <c r="E9" i="2"/>
  <c r="E8" i="2"/>
  <c r="E7" i="2"/>
  <c r="D19" i="1"/>
  <c r="E6" i="14" s="1"/>
  <c r="C19" i="1"/>
  <c r="E18" i="1"/>
  <c r="E17" i="1"/>
  <c r="E16" i="1"/>
  <c r="E15" i="1"/>
  <c r="E14" i="1"/>
  <c r="E13" i="1"/>
  <c r="E12" i="1"/>
  <c r="E11" i="1"/>
  <c r="E10" i="1"/>
  <c r="E9" i="1"/>
  <c r="E8" i="1"/>
  <c r="E7" i="1"/>
  <c r="E8" i="12"/>
  <c r="E9" i="12"/>
  <c r="E10" i="12"/>
  <c r="E11" i="12"/>
  <c r="E12" i="12"/>
  <c r="E13" i="12"/>
  <c r="E14" i="12"/>
  <c r="E15" i="12"/>
  <c r="E16" i="12"/>
  <c r="E17" i="12"/>
  <c r="E18" i="12"/>
  <c r="E7" i="12"/>
  <c r="C19" i="12"/>
  <c r="D19" i="12"/>
  <c r="C7" i="19" l="1"/>
  <c r="E19" i="4"/>
  <c r="E9" i="14"/>
  <c r="E19" i="8"/>
  <c r="E13" i="14"/>
  <c r="E19" i="7"/>
  <c r="E12" i="14"/>
  <c r="E19" i="12"/>
  <c r="E19" i="9"/>
  <c r="E14" i="14"/>
  <c r="E19" i="10"/>
  <c r="E18" i="14"/>
  <c r="E19" i="13"/>
  <c r="E15" i="14"/>
  <c r="E19" i="2"/>
  <c r="E7" i="14"/>
  <c r="E19" i="1"/>
  <c r="E19" i="5"/>
  <c r="E10" i="14"/>
  <c r="E19" i="6"/>
  <c r="E11" i="14"/>
  <c r="E19" i="22"/>
  <c r="E17" i="14"/>
  <c r="E19" i="11"/>
  <c r="A3" i="18"/>
  <c r="E19" i="14" l="1"/>
  <c r="D19" i="18" s="1"/>
  <c r="A3" i="10"/>
  <c r="A3" i="22"/>
  <c r="A3" i="11"/>
  <c r="A3" i="13"/>
  <c r="A3" i="9"/>
  <c r="A3" i="8"/>
  <c r="A3" i="7"/>
  <c r="A3" i="6"/>
  <c r="A3" i="5"/>
  <c r="A3" i="4"/>
  <c r="A3" i="3"/>
  <c r="A3" i="2"/>
  <c r="A3" i="1"/>
  <c r="A1" i="25"/>
  <c r="A1" i="20" s="1"/>
  <c r="A1" i="14" s="1"/>
  <c r="A1" i="18" s="1"/>
  <c r="A1" i="10"/>
  <c r="A1" i="22"/>
  <c r="A1" i="11"/>
  <c r="A1" i="13"/>
  <c r="A1" i="9"/>
  <c r="A1" i="8"/>
  <c r="A1" i="7"/>
  <c r="A1" i="6"/>
  <c r="A1" i="5"/>
  <c r="A1" i="4"/>
  <c r="A1" i="3"/>
  <c r="A1" i="2"/>
  <c r="A1" i="1"/>
  <c r="D8" i="25" l="1"/>
  <c r="C8" i="25"/>
  <c r="D14" i="24" l="1"/>
  <c r="D9" i="24"/>
  <c r="D19" i="24" s="1"/>
  <c r="D12" i="24"/>
  <c r="D4" i="24"/>
  <c r="D6" i="24" s="1"/>
  <c r="D10" i="24" s="1"/>
  <c r="I14" i="23"/>
  <c r="I16" i="23" s="1"/>
  <c r="I7" i="23"/>
  <c r="I9" i="23" s="1"/>
  <c r="C23" i="23"/>
  <c r="D15" i="24" l="1"/>
  <c r="D17" i="24" s="1"/>
  <c r="C18" i="23" l="1"/>
  <c r="C18" i="19"/>
  <c r="D11" i="20" l="1"/>
  <c r="C22" i="19" l="1"/>
  <c r="C22" i="23"/>
  <c r="C26" i="23" s="1"/>
  <c r="E11" i="20"/>
  <c r="C24" i="23" s="1"/>
  <c r="F11" i="20"/>
  <c r="C25" i="23" s="1"/>
  <c r="G8" i="20"/>
  <c r="F9" i="18" s="1"/>
  <c r="G9" i="20"/>
  <c r="F11" i="18" s="1"/>
  <c r="G10" i="20"/>
  <c r="G7" i="20"/>
  <c r="F7" i="18" s="1"/>
  <c r="F16" i="18" l="1"/>
  <c r="F18" i="18" s="1"/>
  <c r="G11" i="20"/>
  <c r="C24" i="19"/>
  <c r="C23" i="19"/>
  <c r="C25" i="19" l="1"/>
  <c r="C7" i="23" l="1"/>
  <c r="G18" i="18" l="1"/>
  <c r="C6" i="23"/>
  <c r="C14" i="23" l="1"/>
  <c r="C11" i="19"/>
  <c r="C19" i="23" l="1"/>
  <c r="C19" i="19"/>
  <c r="C15" i="23"/>
  <c r="C12" i="23"/>
  <c r="C10" i="23"/>
  <c r="C11" i="23"/>
  <c r="C17" i="23"/>
  <c r="C9" i="23"/>
  <c r="C16" i="23"/>
  <c r="C17" i="19"/>
  <c r="C10" i="19"/>
  <c r="C15" i="19"/>
  <c r="C14" i="19"/>
  <c r="C12" i="19"/>
  <c r="C16" i="19"/>
  <c r="C9" i="19"/>
  <c r="C13" i="23" l="1"/>
  <c r="C13" i="19"/>
  <c r="C8" i="23" l="1"/>
  <c r="C20" i="23" s="1"/>
  <c r="I10" i="23" s="1"/>
  <c r="C8" i="19"/>
  <c r="C20" i="19" s="1"/>
  <c r="C26" i="19" l="1"/>
  <c r="C28" i="19" s="1"/>
  <c r="C27" i="23"/>
  <c r="I11" i="23" s="1"/>
  <c r="I12" i="23" s="1"/>
</calcChain>
</file>

<file path=xl/sharedStrings.xml><?xml version="1.0" encoding="utf-8"?>
<sst xmlns="http://schemas.openxmlformats.org/spreadsheetml/2006/main" count="536" uniqueCount="124">
  <si>
    <t>ลำดับ</t>
  </si>
  <si>
    <t>หน่วยบริการ(ลูกหนี้)</t>
  </si>
  <si>
    <t>รวม</t>
  </si>
  <si>
    <t>รพ.แกดำ</t>
  </si>
  <si>
    <t>รพ.มหาสารคาม</t>
  </si>
  <si>
    <t>รพ.โกสุมพิสัย</t>
  </si>
  <si>
    <t>รพ.บรบือ</t>
  </si>
  <si>
    <t>รพ.นาเชือก</t>
  </si>
  <si>
    <t>รพ.พยัคฆภูมิพิสัย</t>
  </si>
  <si>
    <t>รพ.วาปีปทุม</t>
  </si>
  <si>
    <t>รพ.กันทรวิชัย</t>
  </si>
  <si>
    <t>รพ.เชียงยืน</t>
  </si>
  <si>
    <t>รพ.นาดูน</t>
  </si>
  <si>
    <t>รพ.ยางสีสุราช</t>
  </si>
  <si>
    <t>โกสุมพิสัย</t>
  </si>
  <si>
    <t>รพ.กุดรัง</t>
  </si>
  <si>
    <t>ตามระบบVirtualบัญชี  จังหวัดมหาสารคาม</t>
  </si>
  <si>
    <t>หมายเหตุ</t>
  </si>
  <si>
    <t>รอยต่อนอกจังหวัด</t>
  </si>
  <si>
    <t>ค่าบริการทางการแพทย์ที่ยืนยันร่วมกัน</t>
  </si>
  <si>
    <t>หน่วยบริการ</t>
  </si>
  <si>
    <t>ตามระบบVirtual Account  จังหวัดมหาสารคาม</t>
  </si>
  <si>
    <t>ได้รับโอนวันที่</t>
  </si>
  <si>
    <t>ของโรงพยาบาลแกดำ   เรียกเก็บโรงพยาบาลทุกแห่ง</t>
  </si>
  <si>
    <t>ของโรงพยาบาลโกสุมพิสัย   เรียกเก็บโรงพยาบาลทุกแห่ง</t>
  </si>
  <si>
    <t>ของโรงพยาบาลพยัคฆภูมิพิสัย   เรียกเก็บโรงพยาบาลทุกแห่ง</t>
  </si>
  <si>
    <t>ของโรงพยาบาลวาปีปทุม   เรียกเก็บโรงพยาบาลทุกแห่ง</t>
  </si>
  <si>
    <t>ของโรงพยาบาลบรบือ   เรียกเก็บโรงพยาบาลทุกแห่ง</t>
  </si>
  <si>
    <t>ของโรงพยาบาลนาเชือก   เรียกเก็บโรงพยาบาลทุกแห่ง</t>
  </si>
  <si>
    <t>ของโรงพยาบาลนาดูน   เรียกเก็บโรงพยาบาลทุกแห่ง</t>
  </si>
  <si>
    <t>ของโรงพยาบาลยางสีสุราช   เรียกเก็บโรงพยาบาลทุกแห่ง</t>
  </si>
  <si>
    <t>ผู้ตรวจสอบข้อมูล</t>
  </si>
  <si>
    <t>(นางทัศนีพร   ยศพล)</t>
  </si>
  <si>
    <t>พยาบาลวิชาชีพชำนาญการ</t>
  </si>
  <si>
    <t>ผู้ให้ความเห็นชอบ</t>
  </si>
  <si>
    <t>(นางสุดารัตน์   ปัญญาวรรณ)</t>
  </si>
  <si>
    <t>(นายสมพงษ์  จันทร์โอวาท)</t>
  </si>
  <si>
    <t>ผู้อำนวยการโรงพยาบาลแกดำ</t>
  </si>
  <si>
    <t>(นายหัสชา  เนือยทอง)</t>
  </si>
  <si>
    <t>ผู้อำนวยการโรงพยาบาลโกสุมพิสัย</t>
  </si>
  <si>
    <t xml:space="preserve">นักวิชาการสาธารณสุขชำนาญการ </t>
  </si>
  <si>
    <t>(นางสาวพจนา ดวงชาทม)</t>
  </si>
  <si>
    <t>(นายเจษฐา  พัชรเวทิน)</t>
  </si>
  <si>
    <t>ผู้อำนวยการโรงพยาบาลกันทรวิชัย</t>
  </si>
  <si>
    <t>(นางธิดารัตน์ ทองประดับเพ็ชร์)</t>
  </si>
  <si>
    <t xml:space="preserve">พยาบาลวิชาชีพชำนาญการ  </t>
  </si>
  <si>
    <t>(นางสิริวิภา โรจรัตนางกูร)</t>
  </si>
  <si>
    <t>(นายเกรียงศักดิ์  หาญสิทธิพร)</t>
  </si>
  <si>
    <t>(นางสาวสุธาสินี เหล่าวิศาลสุวรรณ)</t>
  </si>
  <si>
    <t>(นายวิเชียร  ฉกาจนโรดม)</t>
  </si>
  <si>
    <t>ผู้อำนวยการโรงพยาบาลบรบือ</t>
  </si>
  <si>
    <t>ผู้อำนวยการโรงพยาบาลเชียงยืน</t>
  </si>
  <si>
    <t>(นางรัติญา ประสาระเอ)</t>
  </si>
  <si>
    <t>ผู้อำนวยการโรงพยาบาลนาเชือก</t>
  </si>
  <si>
    <t>(นางจริยา ฐิตะฐาน)</t>
  </si>
  <si>
    <t>(นายธีรพล  ชลเดช)</t>
  </si>
  <si>
    <t>ผู้อำนวยการโรงพยาบาลพยัคฆภูมิพสัย</t>
  </si>
  <si>
    <t>(นางจรรยา สุนทรประกาศิต)</t>
  </si>
  <si>
    <t>(นายประพันธ์  สุนททรประกาศิต)</t>
  </si>
  <si>
    <t>ผู้อำนวยการโรงพยาบาลวาปีปทุม</t>
  </si>
  <si>
    <t>(นางโยทกา  ไหมหรือ)</t>
  </si>
  <si>
    <t>(นายมาริษฎา  พิทักษ์ธรรม)</t>
  </si>
  <si>
    <t>ผู้อำนวยการโรงพยาบาลนาดูน</t>
  </si>
  <si>
    <t>(นางมยุรฉัตร อุทปา)</t>
  </si>
  <si>
    <t>(นายชัยวุฒิ  จันดีกระยอม)</t>
  </si>
  <si>
    <t>(นางปราณี  ดวงพรม)</t>
  </si>
  <si>
    <t>(นางวงเดือน  วงษ์สำราญ)</t>
  </si>
  <si>
    <t xml:space="preserve">พยาบาลวิชาชีพ </t>
  </si>
  <si>
    <t>(นางสาวทักษณา  จิตเรืองไพโรจน)</t>
  </si>
  <si>
    <t xml:space="preserve">รายงานการเรียกเก็บค่าบริการทางการแพทย์ กรณีผู้ป่วยนอก สิทธิหลักประกันสุขภาพถ้วนหน้า </t>
  </si>
  <si>
    <t>ค่าบริการทางการแพทย์ที่ได้รับจัดสรรรอบนี้ (บาท)</t>
  </si>
  <si>
    <t>รอยต่อในจังหวัด</t>
  </si>
  <si>
    <t>รพ.สุทธาเวช มหาวิทยาลัยมหาสารคาม</t>
  </si>
  <si>
    <t>รพ.ขอนแก่น</t>
  </si>
  <si>
    <t>รพ.พระยุพราชกระนวน</t>
  </si>
  <si>
    <t>รพ.เปือยน้อย</t>
  </si>
  <si>
    <t>รวมทั้งหมด</t>
  </si>
  <si>
    <t>หน่วยบริการ (เจ้าหนี้)</t>
  </si>
  <si>
    <t>รพศ.ขอนแก่น</t>
  </si>
  <si>
    <t>ค่าบริการฯ</t>
  </si>
  <si>
    <t>รพ.บ้านไผ่</t>
  </si>
  <si>
    <t>รพ.ชื่นชม</t>
  </si>
  <si>
    <t>รพ.สุทธาเวช</t>
  </si>
  <si>
    <t>พยาบาลวิชาชีพชำนาญการพิเศษ</t>
  </si>
  <si>
    <t>ตามระบบVirtual Account  จังหวัดมหาสารคาม ปีงบประมาณ 2561 (รอบที่1)</t>
  </si>
  <si>
    <t>OP Refer ในจังหวัด/OP AE ในจังหวัด</t>
  </si>
  <si>
    <t>บาท</t>
  </si>
  <si>
    <t>กันไว้ CT/MRI</t>
  </si>
  <si>
    <t>คงเหลือ Virtual Account  ปี 2561</t>
  </si>
  <si>
    <t>ยอด Virtual Account  ปี 2561</t>
  </si>
  <si>
    <t xml:space="preserve"> -  รอยต่อในจังหวัด</t>
  </si>
  <si>
    <t xml:space="preserve"> - รอยต่อนอกจังหวัด</t>
  </si>
  <si>
    <t xml:space="preserve"> คงเหลือเงินกัน</t>
  </si>
  <si>
    <t>ยอดเงินกัน CT / MRI</t>
  </si>
  <si>
    <t xml:space="preserve">รอบที่ 1 </t>
  </si>
  <si>
    <t>คงเหลือ</t>
  </si>
  <si>
    <t xml:space="preserve"> -  เรียกเก็บในจังหวัด</t>
  </si>
  <si>
    <t>รวมเรียกเก็บ</t>
  </si>
  <si>
    <t>คงเหลือทั้งหมด</t>
  </si>
  <si>
    <t>เรียกเก็บในจังหวัด</t>
  </si>
  <si>
    <t>หน่วยบรการ</t>
  </si>
  <si>
    <t>CT MRI</t>
  </si>
  <si>
    <t>จ่ายรอบนี้</t>
  </si>
  <si>
    <r>
      <t xml:space="preserve">ตามระบบVirtualบัญชี  จังหวัดมหาสารคาม </t>
    </r>
    <r>
      <rPr>
        <b/>
        <sz val="16"/>
        <color theme="3" tint="0.39997558519241921"/>
        <rFont val="TH SarabunPSK"/>
        <family val="2"/>
      </rPr>
      <t xml:space="preserve">(กรณีเขตรอยต่อนอกจังหวัด) รอบที่ 1 </t>
    </r>
  </si>
  <si>
    <t>ของโรงพยาบาลมหาสารคาม  เรียกเก็บโรงพยาบาลทุกแห่ง</t>
  </si>
  <si>
    <t>ของโรงพยาบาลกันทรวิชัย  เรียกเก็บโรงพยาบาลทุกแห่ง</t>
  </si>
  <si>
    <t>ของโรงพยาบาลเชียงยืน  เรียกเก็บโรงพยาบาลทุกแห่ง</t>
  </si>
  <si>
    <t>ของโรงพยาบาลกุดรัง  เรียกเก็บโรงพยาบาลทุกแห่ง</t>
  </si>
  <si>
    <t>ของโรงพยาบาลชื่นชม  เรียกเก็บโรงพยาบาลทุกแห่ง</t>
  </si>
  <si>
    <t>ของโรงพยาบาลสุทธาเวชฯ มมส.   เรียกเก็บโรงพยาบาลทุกแห่ง</t>
  </si>
  <si>
    <t>ยอดเงินคงเหลือ จัดสรรรอบต่อไป</t>
  </si>
  <si>
    <t>ตามระบบVirtualบัญชี  จังหวัดมหาสารคาม (รอบที่ 1)</t>
  </si>
  <si>
    <t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t>
  </si>
  <si>
    <t>ประจำเดือน ตุลาคม - ธันวาคม 2565</t>
  </si>
  <si>
    <t>เดือน ตุลาคม - ธันวาคม 2565 (รอบที่ 1)</t>
  </si>
  <si>
    <t>ค่าบริการทางการแพทย์ที่ได้รับจัดสรรรอบนี้ ต.ค.-ธ.ค.65 (บาท)</t>
  </si>
  <si>
    <t>จำนวนvisit</t>
  </si>
  <si>
    <t>จำนวนค่าใช้จ่าย/visit
(เฉลี่ย)</t>
  </si>
  <si>
    <t>รพ.สุทธาเวชฯ</t>
  </si>
  <si>
    <t>ต.ค.-ธ.ค.65</t>
  </si>
  <si>
    <t>จำนวน visit</t>
  </si>
  <si>
    <t>ตามระบบVirtual Account  จังหวัดมหาสารคาม ปีงบประมาณ 2566 (รอบที่1)</t>
  </si>
  <si>
    <t>จำนวนVisit</t>
  </si>
  <si>
    <t>เฉลี่ย/Visit(บาท)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</si>
</sst>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_ ;[Red]\-#,##0\ "/>
    <numFmt numFmtId="189" formatCode="0.00_ ;[Red]\-0.00\ 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theme="3" tint="0.39997558519241921"/>
      <name val="TH SarabunPSK"/>
      <family val="2"/>
    </font>
    <font>
      <sz val="22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5"/>
      <color theme="1"/>
      <name val="TH SarabunPSK"/>
      <family val="2"/>
    </font>
    <font>
      <sz val="8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2" borderId="2" xfId="0" applyNumberFormat="1" applyFont="1" applyFill="1" applyBorder="1"/>
    <xf numFmtId="3" fontId="3" fillId="0" borderId="0" xfId="0" applyNumberFormat="1" applyFont="1"/>
    <xf numFmtId="0" fontId="3" fillId="0" borderId="2" xfId="0" applyFont="1" applyBorder="1"/>
    <xf numFmtId="187" fontId="2" fillId="0" borderId="2" xfId="1" applyNumberFormat="1" applyFont="1" applyBorder="1"/>
    <xf numFmtId="189" fontId="3" fillId="0" borderId="0" xfId="0" applyNumberFormat="1" applyFont="1"/>
    <xf numFmtId="188" fontId="2" fillId="3" borderId="2" xfId="0" applyNumberFormat="1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87" fontId="3" fillId="0" borderId="0" xfId="1" applyNumberFormat="1" applyFont="1"/>
    <xf numFmtId="188" fontId="3" fillId="0" borderId="0" xfId="1" applyNumberFormat="1" applyFont="1"/>
    <xf numFmtId="0" fontId="3" fillId="3" borderId="2" xfId="0" applyFont="1" applyFill="1" applyBorder="1"/>
    <xf numFmtId="43" fontId="3" fillId="0" borderId="2" xfId="1" applyFont="1" applyBorder="1"/>
    <xf numFmtId="15" fontId="3" fillId="0" borderId="2" xfId="0" applyNumberFormat="1" applyFont="1" applyBorder="1"/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/>
    </xf>
    <xf numFmtId="2" fontId="3" fillId="0" borderId="0" xfId="0" applyNumberFormat="1" applyFont="1"/>
    <xf numFmtId="43" fontId="2" fillId="0" borderId="2" xfId="1" applyFont="1" applyBorder="1"/>
    <xf numFmtId="0" fontId="4" fillId="0" borderId="0" xfId="0" applyFont="1"/>
    <xf numFmtId="187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2" fillId="0" borderId="2" xfId="1" applyFont="1" applyFill="1" applyBorder="1"/>
    <xf numFmtId="43" fontId="2" fillId="3" borderId="2" xfId="1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187" fontId="2" fillId="2" borderId="2" xfId="1" applyNumberFormat="1" applyFont="1" applyFill="1" applyBorder="1" applyAlignment="1">
      <alignment horizontal="center"/>
    </xf>
    <xf numFmtId="0" fontId="3" fillId="4" borderId="2" xfId="0" applyFont="1" applyFill="1" applyBorder="1"/>
    <xf numFmtId="187" fontId="3" fillId="4" borderId="2" xfId="1" applyNumberFormat="1" applyFont="1" applyFill="1" applyBorder="1"/>
    <xf numFmtId="17" fontId="3" fillId="0" borderId="2" xfId="0" applyNumberFormat="1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87" fontId="3" fillId="0" borderId="0" xfId="1" applyNumberFormat="1" applyFont="1" applyBorder="1"/>
    <xf numFmtId="43" fontId="9" fillId="0" borderId="0" xfId="1" applyFont="1"/>
    <xf numFmtId="0" fontId="3" fillId="5" borderId="2" xfId="0" applyFont="1" applyFill="1" applyBorder="1"/>
    <xf numFmtId="43" fontId="10" fillId="0" borderId="2" xfId="1" applyFont="1" applyBorder="1"/>
    <xf numFmtId="43" fontId="2" fillId="0" borderId="9" xfId="1" applyFont="1" applyBorder="1"/>
    <xf numFmtId="0" fontId="2" fillId="0" borderId="4" xfId="0" applyFont="1" applyBorder="1"/>
    <xf numFmtId="0" fontId="2" fillId="0" borderId="0" xfId="0" applyFont="1" applyAlignment="1">
      <alignment vertical="center"/>
    </xf>
    <xf numFmtId="0" fontId="3" fillId="5" borderId="0" xfId="0" applyFont="1" applyFill="1"/>
    <xf numFmtId="43" fontId="3" fillId="5" borderId="2" xfId="1" applyFont="1" applyFill="1" applyBorder="1"/>
    <xf numFmtId="43" fontId="2" fillId="5" borderId="2" xfId="1" applyFont="1" applyFill="1" applyBorder="1"/>
    <xf numFmtId="187" fontId="3" fillId="5" borderId="2" xfId="1" applyNumberFormat="1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3" fillId="0" borderId="0" xfId="0" applyFont="1" applyAlignment="1">
      <alignment horizontal="right"/>
    </xf>
    <xf numFmtId="43" fontId="3" fillId="0" borderId="0" xfId="1" applyFont="1"/>
    <xf numFmtId="0" fontId="2" fillId="0" borderId="0" xfId="0" applyFont="1"/>
    <xf numFmtId="43" fontId="2" fillId="6" borderId="8" xfId="1" applyFont="1" applyFill="1" applyBorder="1"/>
    <xf numFmtId="43" fontId="2" fillId="6" borderId="15" xfId="1" applyFont="1" applyFill="1" applyBorder="1"/>
    <xf numFmtId="43" fontId="2" fillId="7" borderId="15" xfId="0" applyNumberFormat="1" applyFont="1" applyFill="1" applyBorder="1"/>
    <xf numFmtId="0" fontId="2" fillId="6" borderId="6" xfId="0" applyFont="1" applyFill="1" applyBorder="1"/>
    <xf numFmtId="43" fontId="2" fillId="6" borderId="6" xfId="1" applyFont="1" applyFill="1" applyBorder="1"/>
    <xf numFmtId="0" fontId="2" fillId="6" borderId="8" xfId="0" applyFont="1" applyFill="1" applyBorder="1"/>
    <xf numFmtId="0" fontId="2" fillId="7" borderId="6" xfId="0" applyFont="1" applyFill="1" applyBorder="1"/>
    <xf numFmtId="43" fontId="2" fillId="7" borderId="6" xfId="0" applyNumberFormat="1" applyFont="1" applyFill="1" applyBorder="1"/>
    <xf numFmtId="0" fontId="11" fillId="7" borderId="8" xfId="0" applyFont="1" applyFill="1" applyBorder="1"/>
    <xf numFmtId="43" fontId="11" fillId="7" borderId="8" xfId="0" applyNumberFormat="1" applyFont="1" applyFill="1" applyBorder="1"/>
    <xf numFmtId="43" fontId="2" fillId="7" borderId="16" xfId="0" applyNumberFormat="1" applyFont="1" applyFill="1" applyBorder="1"/>
    <xf numFmtId="0" fontId="2" fillId="8" borderId="14" xfId="0" applyFont="1" applyFill="1" applyBorder="1"/>
    <xf numFmtId="43" fontId="2" fillId="8" borderId="14" xfId="1" applyFont="1" applyFill="1" applyBorder="1"/>
    <xf numFmtId="0" fontId="2" fillId="8" borderId="15" xfId="0" applyFont="1" applyFill="1" applyBorder="1"/>
    <xf numFmtId="43" fontId="2" fillId="8" borderId="15" xfId="1" applyFont="1" applyFill="1" applyBorder="1"/>
    <xf numFmtId="0" fontId="11" fillId="8" borderId="8" xfId="0" applyFont="1" applyFill="1" applyBorder="1"/>
    <xf numFmtId="43" fontId="11" fillId="8" borderId="8" xfId="1" applyFont="1" applyFill="1" applyBorder="1"/>
    <xf numFmtId="0" fontId="0" fillId="0" borderId="2" xfId="0" applyBorder="1"/>
    <xf numFmtId="0" fontId="12" fillId="9" borderId="2" xfId="0" applyFont="1" applyFill="1" applyBorder="1"/>
    <xf numFmtId="43" fontId="12" fillId="9" borderId="2" xfId="1" applyFont="1" applyFill="1" applyBorder="1"/>
    <xf numFmtId="0" fontId="2" fillId="6" borderId="15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0" fontId="2" fillId="10" borderId="2" xfId="0" applyFont="1" applyFill="1" applyBorder="1" applyAlignment="1">
      <alignment horizontal="center"/>
    </xf>
    <xf numFmtId="0" fontId="2" fillId="10" borderId="2" xfId="0" applyFont="1" applyFill="1" applyBorder="1"/>
    <xf numFmtId="43" fontId="2" fillId="10" borderId="2" xfId="1" applyFont="1" applyFill="1" applyBorder="1"/>
    <xf numFmtId="0" fontId="2" fillId="10" borderId="4" xfId="0" applyFont="1" applyFill="1" applyBorder="1"/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187" fontId="2" fillId="5" borderId="2" xfId="1" applyNumberFormat="1" applyFont="1" applyFill="1" applyBorder="1"/>
    <xf numFmtId="0" fontId="2" fillId="6" borderId="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43" fontId="0" fillId="0" borderId="0" xfId="0" applyNumberFormat="1"/>
    <xf numFmtId="43" fontId="2" fillId="0" borderId="0" xfId="0" applyNumberFormat="1" applyFont="1"/>
    <xf numFmtId="0" fontId="2" fillId="2" borderId="4" xfId="0" applyFont="1" applyFill="1" applyBorder="1" applyAlignment="1">
      <alignment horizontal="left"/>
    </xf>
    <xf numFmtId="0" fontId="3" fillId="0" borderId="2" xfId="1" applyNumberFormat="1" applyFont="1" applyBorder="1"/>
    <xf numFmtId="0" fontId="3" fillId="11" borderId="2" xfId="0" applyFont="1" applyFill="1" applyBorder="1"/>
    <xf numFmtId="43" fontId="3" fillId="11" borderId="2" xfId="1" applyFont="1" applyFill="1" applyBorder="1"/>
    <xf numFmtId="0" fontId="3" fillId="11" borderId="2" xfId="1" applyNumberFormat="1" applyFont="1" applyFill="1" applyBorder="1"/>
    <xf numFmtId="43" fontId="2" fillId="0" borderId="2" xfId="0" applyNumberFormat="1" applyFont="1" applyBorder="1" applyAlignment="1">
      <alignment horizontal="center" vertical="center"/>
    </xf>
    <xf numFmtId="43" fontId="10" fillId="11" borderId="2" xfId="1" applyFont="1" applyFill="1" applyBorder="1"/>
    <xf numFmtId="0" fontId="3" fillId="12" borderId="2" xfId="0" applyFont="1" applyFill="1" applyBorder="1"/>
    <xf numFmtId="43" fontId="3" fillId="12" borderId="2" xfId="1" applyFont="1" applyFill="1" applyBorder="1"/>
    <xf numFmtId="0" fontId="3" fillId="12" borderId="2" xfId="1" applyNumberFormat="1" applyFont="1" applyFill="1" applyBorder="1"/>
    <xf numFmtId="43" fontId="10" fillId="3" borderId="2" xfId="1" applyFont="1" applyFill="1" applyBorder="1"/>
    <xf numFmtId="0" fontId="3" fillId="3" borderId="2" xfId="1" applyNumberFormat="1" applyFont="1" applyFill="1" applyBorder="1"/>
    <xf numFmtId="0" fontId="3" fillId="13" borderId="2" xfId="0" applyFont="1" applyFill="1" applyBorder="1"/>
    <xf numFmtId="43" fontId="3" fillId="13" borderId="2" xfId="1" applyFont="1" applyFill="1" applyBorder="1"/>
    <xf numFmtId="0" fontId="3" fillId="13" borderId="2" xfId="1" applyNumberFormat="1" applyFont="1" applyFill="1" applyBorder="1"/>
    <xf numFmtId="0" fontId="10" fillId="13" borderId="2" xfId="0" applyFont="1" applyFill="1" applyBorder="1"/>
    <xf numFmtId="43" fontId="10" fillId="13" borderId="2" xfId="1" applyFont="1" applyFill="1" applyBorder="1"/>
    <xf numFmtId="43" fontId="10" fillId="0" borderId="2" xfId="1" applyFont="1" applyFill="1" applyBorder="1"/>
    <xf numFmtId="0" fontId="3" fillId="0" borderId="2" xfId="1" applyNumberFormat="1" applyFont="1" applyFill="1" applyBorder="1"/>
    <xf numFmtId="43" fontId="3" fillId="0" borderId="2" xfId="1" applyFont="1" applyFill="1" applyBorder="1"/>
    <xf numFmtId="2" fontId="3" fillId="0" borderId="2" xfId="1" applyNumberFormat="1" applyFont="1" applyBorder="1"/>
    <xf numFmtId="2" fontId="3" fillId="3" borderId="2" xfId="1" applyNumberFormat="1" applyFont="1" applyFill="1" applyBorder="1"/>
    <xf numFmtId="2" fontId="2" fillId="0" borderId="2" xfId="1" applyNumberFormat="1" applyFont="1" applyBorder="1"/>
    <xf numFmtId="4" fontId="3" fillId="0" borderId="2" xfId="0" applyNumberFormat="1" applyFont="1" applyBorder="1"/>
    <xf numFmtId="187" fontId="3" fillId="0" borderId="2" xfId="1" applyNumberFormat="1" applyFont="1" applyBorder="1"/>
    <xf numFmtId="4" fontId="13" fillId="0" borderId="2" xfId="0" applyNumberFormat="1" applyFont="1" applyBorder="1" applyAlignment="1">
      <alignment horizontal="right" vertical="top" wrapText="1"/>
    </xf>
    <xf numFmtId="4" fontId="13" fillId="13" borderId="2" xfId="0" applyNumberFormat="1" applyFont="1" applyFill="1" applyBorder="1" applyAlignment="1">
      <alignment horizontal="right" vertical="top" wrapText="1"/>
    </xf>
    <xf numFmtId="1" fontId="3" fillId="5" borderId="2" xfId="1" applyNumberFormat="1" applyFont="1" applyFill="1" applyBorder="1"/>
    <xf numFmtId="1" fontId="3" fillId="13" borderId="2" xfId="1" applyNumberFormat="1" applyFont="1" applyFill="1" applyBorder="1"/>
    <xf numFmtId="1" fontId="3" fillId="0" borderId="2" xfId="1" applyNumberFormat="1" applyFont="1" applyBorder="1"/>
    <xf numFmtId="1" fontId="2" fillId="0" borderId="2" xfId="1" applyNumberFormat="1" applyFont="1" applyBorder="1"/>
    <xf numFmtId="1" fontId="3" fillId="11" borderId="2" xfId="1" applyNumberFormat="1" applyFont="1" applyFill="1" applyBorder="1"/>
    <xf numFmtId="187" fontId="2" fillId="0" borderId="2" xfId="1" applyNumberFormat="1" applyFont="1" applyBorder="1" applyAlignment="1">
      <alignment horizontal="left" indent="1"/>
    </xf>
    <xf numFmtId="3" fontId="3" fillId="0" borderId="2" xfId="0" applyNumberFormat="1" applyFont="1" applyBorder="1"/>
    <xf numFmtId="3" fontId="10" fillId="0" borderId="2" xfId="0" applyNumberFormat="1" applyFont="1" applyBorder="1"/>
    <xf numFmtId="2" fontId="3" fillId="13" borderId="2" xfId="1" applyNumberFormat="1" applyFont="1" applyFill="1" applyBorder="1"/>
    <xf numFmtId="2" fontId="3" fillId="5" borderId="2" xfId="1" applyNumberFormat="1" applyFont="1" applyFill="1" applyBorder="1"/>
    <xf numFmtId="2" fontId="3" fillId="0" borderId="2" xfId="1" applyNumberFormat="1" applyFont="1" applyFill="1" applyBorder="1"/>
    <xf numFmtId="187" fontId="2" fillId="0" borderId="2" xfId="1" applyNumberFormat="1" applyFont="1" applyFill="1" applyBorder="1"/>
    <xf numFmtId="187" fontId="2" fillId="3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7" fontId="2" fillId="0" borderId="2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3" fillId="0" borderId="2" xfId="0" applyNumberFormat="1" applyFont="1" applyBorder="1"/>
    <xf numFmtId="187" fontId="3" fillId="2" borderId="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3" fontId="2" fillId="0" borderId="2" xfId="1" applyNumberFormat="1" applyFont="1" applyFill="1" applyBorder="1"/>
    <xf numFmtId="43" fontId="2" fillId="3" borderId="2" xfId="0" applyNumberFormat="1" applyFont="1" applyFill="1" applyBorder="1" applyAlignment="1">
      <alignment horizontal="center"/>
    </xf>
    <xf numFmtId="187" fontId="2" fillId="3" borderId="2" xfId="1" applyNumberFormat="1" applyFont="1" applyFill="1" applyBorder="1"/>
  </cellXfs>
  <cellStyles count="3">
    <cellStyle name="จุลภาค" xfId="1" builtinId="3"/>
    <cellStyle name="จุลภาค 2" xfId="2" xr:uid="{3E3BFC09-E211-47FB-AB22-B255B9E6CC1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7"/>
  <sheetViews>
    <sheetView topLeftCell="A7" zoomScale="115" zoomScaleNormal="115" workbookViewId="0">
      <selection activeCell="D8" sqref="D8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19.125" style="1" customWidth="1"/>
    <col min="4" max="4" width="22.125" style="1" customWidth="1"/>
    <col min="5" max="5" width="18.125" style="1" customWidth="1"/>
    <col min="6" max="6" width="9" style="1"/>
    <col min="7" max="7" width="14.125" style="1" bestFit="1" customWidth="1"/>
    <col min="8" max="16384" width="9" style="1"/>
  </cols>
  <sheetData>
    <row r="1" spans="1:5" x14ac:dyDescent="0.55000000000000004">
      <c r="A1" s="144" t="s">
        <v>112</v>
      </c>
      <c r="B1" s="144"/>
      <c r="C1" s="144"/>
      <c r="D1" s="144"/>
      <c r="E1" s="144"/>
    </row>
    <row r="2" spans="1:5" x14ac:dyDescent="0.55000000000000004">
      <c r="A2" s="144" t="s">
        <v>104</v>
      </c>
      <c r="B2" s="144"/>
      <c r="C2" s="144"/>
      <c r="D2" s="144"/>
      <c r="E2" s="144"/>
    </row>
    <row r="3" spans="1:5" x14ac:dyDescent="0.55000000000000004">
      <c r="A3" s="145" t="s">
        <v>113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">
        <v>19</v>
      </c>
      <c r="E4" s="3" t="s">
        <v>117</v>
      </c>
    </row>
    <row r="5" spans="1:5" x14ac:dyDescent="0.55000000000000004">
      <c r="A5" s="146" t="s">
        <v>4</v>
      </c>
      <c r="B5" s="147"/>
      <c r="C5" s="96"/>
      <c r="D5" s="4"/>
      <c r="E5" s="4"/>
    </row>
    <row r="6" spans="1:5" x14ac:dyDescent="0.55000000000000004">
      <c r="A6" s="29">
        <v>1</v>
      </c>
      <c r="B6" s="33" t="s">
        <v>4</v>
      </c>
      <c r="C6" s="33"/>
      <c r="D6" s="34"/>
      <c r="E6" s="34"/>
    </row>
    <row r="7" spans="1:5" x14ac:dyDescent="0.55000000000000004">
      <c r="A7" s="29">
        <v>2</v>
      </c>
      <c r="B7" s="6" t="s">
        <v>3</v>
      </c>
      <c r="C7" s="129">
        <v>1441</v>
      </c>
      <c r="D7" s="16">
        <v>600346.75</v>
      </c>
      <c r="E7" s="116">
        <f>D7/C7</f>
        <v>416.61814712005554</v>
      </c>
    </row>
    <row r="8" spans="1:5" x14ac:dyDescent="0.55000000000000004">
      <c r="A8" s="29">
        <v>3</v>
      </c>
      <c r="B8" s="6" t="s">
        <v>14</v>
      </c>
      <c r="C8" s="129">
        <v>2342</v>
      </c>
      <c r="D8" s="16">
        <v>1046757</v>
      </c>
      <c r="E8" s="116">
        <f t="shared" ref="E8:E18" si="0">D8/C8</f>
        <v>446.95004269854826</v>
      </c>
    </row>
    <row r="9" spans="1:5" x14ac:dyDescent="0.55000000000000004">
      <c r="A9" s="29">
        <v>4</v>
      </c>
      <c r="B9" s="6" t="s">
        <v>10</v>
      </c>
      <c r="C9" s="129">
        <v>4695</v>
      </c>
      <c r="D9" s="41">
        <v>1695287.5</v>
      </c>
      <c r="E9" s="116">
        <f t="shared" si="0"/>
        <v>361.0835995740149</v>
      </c>
    </row>
    <row r="10" spans="1:5" x14ac:dyDescent="0.55000000000000004">
      <c r="A10" s="29">
        <v>5</v>
      </c>
      <c r="B10" s="6" t="s">
        <v>11</v>
      </c>
      <c r="C10" s="129">
        <v>1441</v>
      </c>
      <c r="D10" s="41">
        <v>648814.5</v>
      </c>
      <c r="E10" s="116">
        <f t="shared" si="0"/>
        <v>450.2529493407356</v>
      </c>
    </row>
    <row r="11" spans="1:5" x14ac:dyDescent="0.55000000000000004">
      <c r="A11" s="29">
        <v>6</v>
      </c>
      <c r="B11" s="6" t="s">
        <v>6</v>
      </c>
      <c r="C11" s="129">
        <v>2393</v>
      </c>
      <c r="D11" s="41">
        <v>936758.75</v>
      </c>
      <c r="E11" s="116">
        <f t="shared" si="0"/>
        <v>391.45789803593817</v>
      </c>
    </row>
    <row r="12" spans="1:5" x14ac:dyDescent="0.55000000000000004">
      <c r="A12" s="29">
        <v>7</v>
      </c>
      <c r="B12" s="6" t="s">
        <v>7</v>
      </c>
      <c r="C12" s="129">
        <v>1716</v>
      </c>
      <c r="D12" s="16">
        <v>831078.5</v>
      </c>
      <c r="E12" s="116">
        <f t="shared" si="0"/>
        <v>484.3114801864802</v>
      </c>
    </row>
    <row r="13" spans="1:5" x14ac:dyDescent="0.55000000000000004">
      <c r="A13" s="29">
        <v>8</v>
      </c>
      <c r="B13" s="6" t="s">
        <v>8</v>
      </c>
      <c r="C13" s="129">
        <v>1482</v>
      </c>
      <c r="D13" s="16">
        <v>703907.75</v>
      </c>
      <c r="E13" s="116">
        <f t="shared" si="0"/>
        <v>474.97149122807019</v>
      </c>
    </row>
    <row r="14" spans="1:5" s="51" customFormat="1" x14ac:dyDescent="0.55000000000000004">
      <c r="A14" s="49">
        <v>9</v>
      </c>
      <c r="B14" s="50" t="s">
        <v>9</v>
      </c>
      <c r="C14" s="130">
        <v>2408</v>
      </c>
      <c r="D14" s="41">
        <v>1121900.75</v>
      </c>
      <c r="E14" s="116">
        <f t="shared" si="0"/>
        <v>465.90562707641197</v>
      </c>
    </row>
    <row r="15" spans="1:5" s="51" customFormat="1" x14ac:dyDescent="0.55000000000000004">
      <c r="A15" s="49">
        <v>10</v>
      </c>
      <c r="B15" s="50" t="s">
        <v>12</v>
      </c>
      <c r="C15" s="50">
        <v>970</v>
      </c>
      <c r="D15" s="41">
        <v>478323.25</v>
      </c>
      <c r="E15" s="116">
        <f t="shared" si="0"/>
        <v>493.11675257731957</v>
      </c>
    </row>
    <row r="16" spans="1:5" x14ac:dyDescent="0.55000000000000004">
      <c r="A16" s="29">
        <v>11</v>
      </c>
      <c r="B16" s="6" t="s">
        <v>13</v>
      </c>
      <c r="C16" s="6">
        <v>739</v>
      </c>
      <c r="D16" s="16">
        <v>368266.75</v>
      </c>
      <c r="E16" s="116">
        <f t="shared" si="0"/>
        <v>498.33119079837616</v>
      </c>
    </row>
    <row r="17" spans="1:7" x14ac:dyDescent="0.55000000000000004">
      <c r="A17" s="29">
        <v>12</v>
      </c>
      <c r="B17" s="6" t="s">
        <v>15</v>
      </c>
      <c r="C17" s="6">
        <v>932</v>
      </c>
      <c r="D17" s="16">
        <v>438633</v>
      </c>
      <c r="E17" s="116">
        <f t="shared" si="0"/>
        <v>470.63626609442059</v>
      </c>
    </row>
    <row r="18" spans="1:7" x14ac:dyDescent="0.55000000000000004">
      <c r="A18" s="29">
        <v>13</v>
      </c>
      <c r="B18" s="6" t="s">
        <v>81</v>
      </c>
      <c r="C18" s="6">
        <v>601</v>
      </c>
      <c r="D18" s="46">
        <v>280245</v>
      </c>
      <c r="E18" s="116">
        <f t="shared" si="0"/>
        <v>466.29783693843592</v>
      </c>
    </row>
    <row r="19" spans="1:7" x14ac:dyDescent="0.55000000000000004">
      <c r="A19" s="143" t="s">
        <v>2</v>
      </c>
      <c r="B19" s="143"/>
      <c r="C19" s="21">
        <f>SUM(C6:C18)</f>
        <v>21160</v>
      </c>
      <c r="D19" s="21">
        <f>SUM(D6:D18)</f>
        <v>9150319.5</v>
      </c>
      <c r="E19" s="21">
        <f>D19/C19</f>
        <v>432.43475897920604</v>
      </c>
    </row>
    <row r="20" spans="1:7" x14ac:dyDescent="0.55000000000000004">
      <c r="D20" s="8"/>
      <c r="E20" s="8"/>
      <c r="F20" s="45"/>
    </row>
    <row r="21" spans="1:7" x14ac:dyDescent="0.55000000000000004">
      <c r="G21" s="20"/>
    </row>
    <row r="22" spans="1:7" hidden="1" x14ac:dyDescent="0.55000000000000004">
      <c r="A22" s="142" t="s">
        <v>31</v>
      </c>
      <c r="B22" s="142"/>
      <c r="C22" s="25"/>
      <c r="G22" s="24"/>
    </row>
    <row r="23" spans="1:7" hidden="1" x14ac:dyDescent="0.55000000000000004"/>
    <row r="24" spans="1:7" hidden="1" x14ac:dyDescent="0.55000000000000004"/>
    <row r="25" spans="1:7" hidden="1" x14ac:dyDescent="0.55000000000000004">
      <c r="A25" s="142" t="s">
        <v>32</v>
      </c>
      <c r="B25" s="142"/>
      <c r="C25" s="25"/>
    </row>
    <row r="26" spans="1:7" hidden="1" x14ac:dyDescent="0.55000000000000004">
      <c r="A26" s="142" t="s">
        <v>83</v>
      </c>
      <c r="B26" s="142"/>
      <c r="C26" s="25"/>
    </row>
    <row r="27" spans="1:7" hidden="1" x14ac:dyDescent="0.55000000000000004"/>
  </sheetData>
  <mergeCells count="8">
    <mergeCell ref="A22:B22"/>
    <mergeCell ref="A25:B25"/>
    <mergeCell ref="A26:B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31"/>
  <sheetViews>
    <sheetView topLeftCell="A7" zoomScale="130" zoomScaleNormal="130" workbookViewId="0">
      <selection activeCell="D16" sqref="D16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19.125" style="1" customWidth="1"/>
    <col min="4" max="4" width="20.125" style="1" bestFit="1" customWidth="1"/>
    <col min="5" max="5" width="18.125" style="1" customWidth="1"/>
    <col min="6" max="16384" width="9" style="1"/>
  </cols>
  <sheetData>
    <row r="1" spans="1:7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7" x14ac:dyDescent="0.55000000000000004">
      <c r="A2" s="144" t="s">
        <v>29</v>
      </c>
      <c r="B2" s="144"/>
      <c r="C2" s="144"/>
      <c r="D2" s="144"/>
      <c r="E2" s="144"/>
    </row>
    <row r="3" spans="1:7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7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7" x14ac:dyDescent="0.55000000000000004">
      <c r="A5" s="146" t="s">
        <v>12</v>
      </c>
      <c r="B5" s="147"/>
      <c r="C5" s="96"/>
      <c r="D5" s="4"/>
      <c r="E5" s="4"/>
    </row>
    <row r="6" spans="1:7" x14ac:dyDescent="0.55000000000000004">
      <c r="A6" s="29">
        <v>1</v>
      </c>
      <c r="B6" s="40" t="s">
        <v>4</v>
      </c>
      <c r="C6" s="40">
        <v>24</v>
      </c>
      <c r="D6" s="48">
        <v>6256</v>
      </c>
      <c r="E6" s="97">
        <f>D6/C6</f>
        <v>260.66666666666669</v>
      </c>
    </row>
    <row r="7" spans="1:7" x14ac:dyDescent="0.55000000000000004">
      <c r="A7" s="29">
        <v>2</v>
      </c>
      <c r="B7" s="6" t="s">
        <v>3</v>
      </c>
      <c r="C7" s="6">
        <v>0</v>
      </c>
      <c r="D7" s="16">
        <v>0</v>
      </c>
      <c r="E7" s="97" t="e">
        <f>D7/C7</f>
        <v>#DIV/0!</v>
      </c>
    </row>
    <row r="8" spans="1:7" x14ac:dyDescent="0.55000000000000004">
      <c r="A8" s="29">
        <v>3</v>
      </c>
      <c r="B8" s="6" t="s">
        <v>14</v>
      </c>
      <c r="C8" s="6">
        <v>0</v>
      </c>
      <c r="D8" s="16">
        <v>0</v>
      </c>
      <c r="E8" s="97" t="e">
        <f t="shared" ref="E8:E18" si="0">D8/C8</f>
        <v>#DIV/0!</v>
      </c>
    </row>
    <row r="9" spans="1:7" x14ac:dyDescent="0.55000000000000004">
      <c r="A9" s="29">
        <v>4</v>
      </c>
      <c r="B9" s="6" t="s">
        <v>10</v>
      </c>
      <c r="C9" s="6">
        <v>0</v>
      </c>
      <c r="D9" s="41">
        <v>0</v>
      </c>
      <c r="E9" s="97" t="e">
        <f t="shared" si="0"/>
        <v>#DIV/0!</v>
      </c>
    </row>
    <row r="10" spans="1:7" x14ac:dyDescent="0.55000000000000004">
      <c r="A10" s="29">
        <v>5</v>
      </c>
      <c r="B10" s="6" t="s">
        <v>11</v>
      </c>
      <c r="C10" s="6">
        <v>0</v>
      </c>
      <c r="D10" s="41">
        <v>0</v>
      </c>
      <c r="E10" s="97" t="e">
        <f t="shared" si="0"/>
        <v>#DIV/0!</v>
      </c>
      <c r="G10" s="24"/>
    </row>
    <row r="11" spans="1:7" x14ac:dyDescent="0.55000000000000004">
      <c r="A11" s="29">
        <v>6</v>
      </c>
      <c r="B11" s="6" t="s">
        <v>6</v>
      </c>
      <c r="C11" s="6">
        <v>1</v>
      </c>
      <c r="D11" s="41">
        <v>460</v>
      </c>
      <c r="E11" s="97">
        <f t="shared" si="0"/>
        <v>460</v>
      </c>
    </row>
    <row r="12" spans="1:7" x14ac:dyDescent="0.55000000000000004">
      <c r="A12" s="29">
        <v>7</v>
      </c>
      <c r="B12" s="6" t="s">
        <v>7</v>
      </c>
      <c r="C12" s="6">
        <v>5</v>
      </c>
      <c r="D12" s="16">
        <v>1166</v>
      </c>
      <c r="E12" s="97">
        <f t="shared" si="0"/>
        <v>233.2</v>
      </c>
    </row>
    <row r="13" spans="1:7" x14ac:dyDescent="0.55000000000000004">
      <c r="A13" s="29">
        <v>8</v>
      </c>
      <c r="B13" s="6" t="s">
        <v>8</v>
      </c>
      <c r="C13" s="6">
        <v>15</v>
      </c>
      <c r="D13" s="16">
        <v>5863.5</v>
      </c>
      <c r="E13" s="97">
        <f t="shared" si="0"/>
        <v>390.9</v>
      </c>
    </row>
    <row r="14" spans="1:7" x14ac:dyDescent="0.55000000000000004">
      <c r="A14" s="49">
        <v>9</v>
      </c>
      <c r="B14" s="50" t="s">
        <v>9</v>
      </c>
      <c r="C14" s="50">
        <v>263</v>
      </c>
      <c r="D14" s="41">
        <v>65009</v>
      </c>
      <c r="E14" s="97">
        <f t="shared" si="0"/>
        <v>247.18250950570342</v>
      </c>
    </row>
    <row r="15" spans="1:7" x14ac:dyDescent="0.55000000000000004">
      <c r="A15" s="49">
        <v>10</v>
      </c>
      <c r="B15" s="111" t="s">
        <v>12</v>
      </c>
      <c r="C15" s="111">
        <v>0</v>
      </c>
      <c r="D15" s="112">
        <v>0</v>
      </c>
      <c r="E15" s="110" t="e">
        <f t="shared" si="0"/>
        <v>#DIV/0!</v>
      </c>
    </row>
    <row r="16" spans="1:7" x14ac:dyDescent="0.55000000000000004">
      <c r="A16" s="29">
        <v>11</v>
      </c>
      <c r="B16" s="6" t="s">
        <v>13</v>
      </c>
      <c r="C16" s="6">
        <v>5</v>
      </c>
      <c r="D16" s="16">
        <v>1180</v>
      </c>
      <c r="E16" s="97">
        <f t="shared" si="0"/>
        <v>236</v>
      </c>
    </row>
    <row r="17" spans="1:7" x14ac:dyDescent="0.55000000000000004">
      <c r="A17" s="29">
        <v>12</v>
      </c>
      <c r="B17" s="6" t="s">
        <v>15</v>
      </c>
      <c r="C17" s="6">
        <v>0</v>
      </c>
      <c r="D17" s="16">
        <v>0</v>
      </c>
      <c r="E17" s="97" t="e">
        <f t="shared" si="0"/>
        <v>#DIV/0!</v>
      </c>
    </row>
    <row r="18" spans="1:7" x14ac:dyDescent="0.55000000000000004">
      <c r="A18" s="29">
        <v>13</v>
      </c>
      <c r="B18" s="6" t="s">
        <v>81</v>
      </c>
      <c r="C18" s="6">
        <v>0</v>
      </c>
      <c r="D18" s="46">
        <v>0</v>
      </c>
      <c r="E18" s="97" t="e">
        <f t="shared" si="0"/>
        <v>#DIV/0!</v>
      </c>
    </row>
    <row r="19" spans="1:7" x14ac:dyDescent="0.55000000000000004">
      <c r="A19" s="143" t="s">
        <v>2</v>
      </c>
      <c r="B19" s="143"/>
      <c r="C19" s="21">
        <f>SUM(C6:C18)</f>
        <v>313</v>
      </c>
      <c r="D19" s="21">
        <f>SUM(D6:D18)</f>
        <v>79934.5</v>
      </c>
      <c r="E19" s="21">
        <f>D19/C19</f>
        <v>255.3817891373802</v>
      </c>
    </row>
    <row r="20" spans="1:7" x14ac:dyDescent="0.55000000000000004">
      <c r="C20" s="8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A24" s="1"/>
      <c r="F24" s="28"/>
      <c r="G24" s="28"/>
    </row>
    <row r="25" spans="1:7" hidden="1" x14ac:dyDescent="0.55000000000000004">
      <c r="A25" s="1"/>
      <c r="D25" s="142"/>
      <c r="E25" s="142"/>
    </row>
    <row r="26" spans="1:7" hidden="1" x14ac:dyDescent="0.55000000000000004">
      <c r="A26" s="142" t="s">
        <v>60</v>
      </c>
      <c r="B26" s="142"/>
      <c r="D26" s="148" t="s">
        <v>61</v>
      </c>
      <c r="E26" s="148"/>
    </row>
    <row r="27" spans="1:7" hidden="1" x14ac:dyDescent="0.55000000000000004">
      <c r="A27" s="142" t="s">
        <v>45</v>
      </c>
      <c r="B27" s="142"/>
      <c r="D27" s="142" t="s">
        <v>62</v>
      </c>
      <c r="E27" s="142"/>
    </row>
    <row r="28" spans="1:7" hidden="1" x14ac:dyDescent="0.55000000000000004"/>
    <row r="29" spans="1:7" hidden="1" x14ac:dyDescent="0.55000000000000004"/>
    <row r="30" spans="1:7" hidden="1" x14ac:dyDescent="0.55000000000000004"/>
    <row r="31" spans="1:7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27"/>
  <sheetViews>
    <sheetView topLeftCell="A10" zoomScale="115" zoomScaleNormal="115" workbookViewId="0">
      <selection activeCell="D16" sqref="D16"/>
    </sheetView>
  </sheetViews>
  <sheetFormatPr defaultColWidth="9" defaultRowHeight="24" x14ac:dyDescent="0.55000000000000004"/>
  <cols>
    <col min="1" max="1" width="9" style="25"/>
    <col min="2" max="2" width="22.75" style="1" customWidth="1"/>
    <col min="3" max="3" width="23.25" style="1" customWidth="1"/>
    <col min="4" max="4" width="21.75" style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30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5" x14ac:dyDescent="0.55000000000000004">
      <c r="A5" s="146" t="s">
        <v>13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12</v>
      </c>
      <c r="D6" s="48">
        <v>3360</v>
      </c>
      <c r="E6" s="116">
        <f t="shared" ref="E6:E18" si="0">D6/C6</f>
        <v>280</v>
      </c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116" t="e">
        <f t="shared" si="0"/>
        <v>#DIV/0!</v>
      </c>
    </row>
    <row r="8" spans="1:5" x14ac:dyDescent="0.55000000000000004">
      <c r="A8" s="29">
        <v>3</v>
      </c>
      <c r="B8" s="6" t="s">
        <v>14</v>
      </c>
      <c r="C8" s="6">
        <v>1</v>
      </c>
      <c r="D8" s="16">
        <v>261</v>
      </c>
      <c r="E8" s="116">
        <f t="shared" si="0"/>
        <v>261</v>
      </c>
    </row>
    <row r="9" spans="1:5" x14ac:dyDescent="0.55000000000000004">
      <c r="A9" s="29">
        <v>4</v>
      </c>
      <c r="B9" s="6" t="s">
        <v>10</v>
      </c>
      <c r="C9" s="6">
        <v>5</v>
      </c>
      <c r="D9" s="41">
        <v>1874</v>
      </c>
      <c r="E9" s="116">
        <f t="shared" si="0"/>
        <v>374.8</v>
      </c>
    </row>
    <row r="10" spans="1:5" x14ac:dyDescent="0.55000000000000004">
      <c r="A10" s="29">
        <v>5</v>
      </c>
      <c r="B10" s="6" t="s">
        <v>11</v>
      </c>
      <c r="C10" s="6">
        <v>0</v>
      </c>
      <c r="D10" s="41">
        <v>0</v>
      </c>
      <c r="E10" s="116" t="e">
        <f t="shared" si="0"/>
        <v>#DIV/0!</v>
      </c>
    </row>
    <row r="11" spans="1:5" x14ac:dyDescent="0.55000000000000004">
      <c r="A11" s="29">
        <v>6</v>
      </c>
      <c r="B11" s="6" t="s">
        <v>6</v>
      </c>
      <c r="C11" s="6">
        <v>8</v>
      </c>
      <c r="D11" s="41">
        <v>2696</v>
      </c>
      <c r="E11" s="116">
        <f t="shared" si="0"/>
        <v>337</v>
      </c>
    </row>
    <row r="12" spans="1:5" x14ac:dyDescent="0.55000000000000004">
      <c r="A12" s="29">
        <v>7</v>
      </c>
      <c r="B12" s="6" t="s">
        <v>7</v>
      </c>
      <c r="C12" s="6">
        <v>36</v>
      </c>
      <c r="D12" s="16">
        <v>10669</v>
      </c>
      <c r="E12" s="116">
        <f t="shared" si="0"/>
        <v>296.36111111111109</v>
      </c>
    </row>
    <row r="13" spans="1:5" x14ac:dyDescent="0.55000000000000004">
      <c r="A13" s="29">
        <v>8</v>
      </c>
      <c r="B13" s="6" t="s">
        <v>8</v>
      </c>
      <c r="C13" s="6">
        <v>14</v>
      </c>
      <c r="D13" s="16">
        <v>4210</v>
      </c>
      <c r="E13" s="116">
        <f t="shared" si="0"/>
        <v>300.71428571428572</v>
      </c>
    </row>
    <row r="14" spans="1:5" x14ac:dyDescent="0.55000000000000004">
      <c r="A14" s="49">
        <v>9</v>
      </c>
      <c r="B14" s="50" t="s">
        <v>9</v>
      </c>
      <c r="C14" s="50">
        <v>3</v>
      </c>
      <c r="D14" s="41">
        <v>877</v>
      </c>
      <c r="E14" s="116">
        <f>D14/C14</f>
        <v>292.33333333333331</v>
      </c>
    </row>
    <row r="15" spans="1:5" x14ac:dyDescent="0.55000000000000004">
      <c r="A15" s="49">
        <v>10</v>
      </c>
      <c r="B15" s="50" t="s">
        <v>12</v>
      </c>
      <c r="C15" s="50">
        <v>60</v>
      </c>
      <c r="D15" s="113">
        <v>14275</v>
      </c>
      <c r="E15" s="133">
        <f t="shared" si="0"/>
        <v>237.91666666666666</v>
      </c>
    </row>
    <row r="16" spans="1:5" x14ac:dyDescent="0.55000000000000004">
      <c r="A16" s="29">
        <v>11</v>
      </c>
      <c r="B16" s="108" t="s">
        <v>13</v>
      </c>
      <c r="C16" s="108">
        <v>0</v>
      </c>
      <c r="D16" s="109">
        <v>0</v>
      </c>
      <c r="E16" s="131" t="e">
        <f t="shared" si="0"/>
        <v>#DIV/0!</v>
      </c>
    </row>
    <row r="17" spans="1:7" x14ac:dyDescent="0.55000000000000004">
      <c r="A17" s="29">
        <v>12</v>
      </c>
      <c r="B17" s="6" t="s">
        <v>15</v>
      </c>
      <c r="C17" s="6">
        <v>1</v>
      </c>
      <c r="D17" s="16">
        <v>343</v>
      </c>
      <c r="E17" s="116">
        <f t="shared" si="0"/>
        <v>343</v>
      </c>
    </row>
    <row r="18" spans="1:7" x14ac:dyDescent="0.55000000000000004">
      <c r="A18" s="29">
        <v>13</v>
      </c>
      <c r="B18" s="6" t="s">
        <v>81</v>
      </c>
      <c r="C18" s="6">
        <v>0</v>
      </c>
      <c r="D18" s="46">
        <v>0</v>
      </c>
      <c r="E18" s="116" t="e">
        <f t="shared" si="0"/>
        <v>#DIV/0!</v>
      </c>
    </row>
    <row r="19" spans="1:7" x14ac:dyDescent="0.55000000000000004">
      <c r="A19" s="143" t="s">
        <v>2</v>
      </c>
      <c r="B19" s="143"/>
      <c r="C19" s="128">
        <f>SUM(C6:C18)</f>
        <v>140</v>
      </c>
      <c r="D19" s="21">
        <f>SUM(D6:D18)</f>
        <v>38565</v>
      </c>
      <c r="E19" s="21">
        <f>D19/C19</f>
        <v>275.46428571428572</v>
      </c>
    </row>
    <row r="20" spans="1:7" x14ac:dyDescent="0.55000000000000004">
      <c r="C20" s="8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A24" s="1"/>
      <c r="F24" s="28"/>
      <c r="G24" s="28"/>
    </row>
    <row r="25" spans="1:7" hidden="1" x14ac:dyDescent="0.55000000000000004">
      <c r="A25" s="1"/>
      <c r="D25" s="142"/>
      <c r="E25" s="142"/>
    </row>
    <row r="26" spans="1:7" hidden="1" x14ac:dyDescent="0.55000000000000004">
      <c r="A26" s="142" t="s">
        <v>63</v>
      </c>
      <c r="B26" s="142"/>
      <c r="D26" s="148" t="s">
        <v>64</v>
      </c>
      <c r="E26" s="148"/>
    </row>
    <row r="27" spans="1:7" hidden="1" x14ac:dyDescent="0.55000000000000004">
      <c r="A27" s="142" t="s">
        <v>45</v>
      </c>
      <c r="B27" s="142"/>
      <c r="D27" s="142" t="s">
        <v>62</v>
      </c>
      <c r="E27" s="142"/>
    </row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29"/>
  <sheetViews>
    <sheetView topLeftCell="A13" zoomScale="115" zoomScaleNormal="115" workbookViewId="0">
      <selection activeCell="D15" sqref="D15"/>
    </sheetView>
  </sheetViews>
  <sheetFormatPr defaultColWidth="9" defaultRowHeight="24" x14ac:dyDescent="0.55000000000000004"/>
  <cols>
    <col min="1" max="1" width="5.625" style="25" bestFit="1" customWidth="1"/>
    <col min="2" max="2" width="18.875" style="1" customWidth="1"/>
    <col min="3" max="3" width="27.375" style="1" bestFit="1" customWidth="1"/>
    <col min="4" max="4" width="20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107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5" x14ac:dyDescent="0.55000000000000004">
      <c r="A5" s="146" t="s">
        <v>15</v>
      </c>
      <c r="B5" s="147"/>
      <c r="C5" s="96"/>
      <c r="D5" s="4"/>
      <c r="E5" s="4"/>
    </row>
    <row r="6" spans="1:5" s="22" customFormat="1" x14ac:dyDescent="0.55000000000000004">
      <c r="A6" s="29">
        <v>1</v>
      </c>
      <c r="B6" s="40" t="s">
        <v>4</v>
      </c>
      <c r="C6" s="40">
        <v>13</v>
      </c>
      <c r="D6" s="48">
        <v>3880</v>
      </c>
      <c r="E6" s="97">
        <f>D6/C6</f>
        <v>298.46153846153845</v>
      </c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97" t="e">
        <f>D7/C7</f>
        <v>#DIV/0!</v>
      </c>
    </row>
    <row r="8" spans="1:5" x14ac:dyDescent="0.55000000000000004">
      <c r="A8" s="29">
        <v>3</v>
      </c>
      <c r="B8" s="6" t="s">
        <v>14</v>
      </c>
      <c r="C8" s="6">
        <v>28</v>
      </c>
      <c r="D8" s="16">
        <v>11125</v>
      </c>
      <c r="E8" s="97">
        <f t="shared" ref="E8:E18" si="0">D8/C8</f>
        <v>397.32142857142856</v>
      </c>
    </row>
    <row r="9" spans="1:5" x14ac:dyDescent="0.55000000000000004">
      <c r="A9" s="29">
        <v>4</v>
      </c>
      <c r="B9" s="6" t="s">
        <v>10</v>
      </c>
      <c r="C9" s="6">
        <v>0</v>
      </c>
      <c r="D9" s="41">
        <v>0</v>
      </c>
      <c r="E9" s="97" t="e">
        <f t="shared" si="0"/>
        <v>#DIV/0!</v>
      </c>
    </row>
    <row r="10" spans="1:5" x14ac:dyDescent="0.55000000000000004">
      <c r="A10" s="29">
        <v>5</v>
      </c>
      <c r="B10" s="6" t="s">
        <v>11</v>
      </c>
      <c r="C10" s="6">
        <v>2</v>
      </c>
      <c r="D10" s="41">
        <v>306</v>
      </c>
      <c r="E10" s="97">
        <f t="shared" si="0"/>
        <v>153</v>
      </c>
    </row>
    <row r="11" spans="1:5" x14ac:dyDescent="0.55000000000000004">
      <c r="A11" s="29">
        <v>6</v>
      </c>
      <c r="B11" s="6" t="s">
        <v>6</v>
      </c>
      <c r="C11" s="6">
        <v>80</v>
      </c>
      <c r="D11" s="41">
        <v>20136</v>
      </c>
      <c r="E11" s="97">
        <f t="shared" si="0"/>
        <v>251.7</v>
      </c>
    </row>
    <row r="12" spans="1:5" x14ac:dyDescent="0.55000000000000004">
      <c r="A12" s="29">
        <v>7</v>
      </c>
      <c r="B12" s="6" t="s">
        <v>7</v>
      </c>
      <c r="C12" s="6">
        <v>3</v>
      </c>
      <c r="D12" s="16">
        <v>885</v>
      </c>
      <c r="E12" s="97">
        <f t="shared" si="0"/>
        <v>295</v>
      </c>
    </row>
    <row r="13" spans="1:5" x14ac:dyDescent="0.55000000000000004">
      <c r="A13" s="29">
        <v>8</v>
      </c>
      <c r="B13" s="6" t="s">
        <v>8</v>
      </c>
      <c r="C13" s="6">
        <v>0</v>
      </c>
      <c r="D13" s="16">
        <v>0</v>
      </c>
      <c r="E13" s="97" t="e">
        <f t="shared" si="0"/>
        <v>#DIV/0!</v>
      </c>
    </row>
    <row r="14" spans="1:5" x14ac:dyDescent="0.55000000000000004">
      <c r="A14" s="49">
        <v>9</v>
      </c>
      <c r="B14" s="50" t="s">
        <v>9</v>
      </c>
      <c r="C14" s="50">
        <v>4</v>
      </c>
      <c r="D14" s="41">
        <v>2084</v>
      </c>
      <c r="E14" s="97">
        <f t="shared" si="0"/>
        <v>521</v>
      </c>
    </row>
    <row r="15" spans="1:5" x14ac:dyDescent="0.55000000000000004">
      <c r="A15" s="49">
        <v>10</v>
      </c>
      <c r="B15" s="50" t="s">
        <v>12</v>
      </c>
      <c r="C15" s="50">
        <v>0</v>
      </c>
      <c r="D15" s="41">
        <v>0</v>
      </c>
      <c r="E15" s="97" t="e">
        <f t="shared" si="0"/>
        <v>#DIV/0!</v>
      </c>
    </row>
    <row r="16" spans="1:5" x14ac:dyDescent="0.55000000000000004">
      <c r="A16" s="29">
        <v>11</v>
      </c>
      <c r="B16" s="6" t="s">
        <v>13</v>
      </c>
      <c r="C16" s="6">
        <v>1</v>
      </c>
      <c r="D16" s="115">
        <v>232</v>
      </c>
      <c r="E16" s="114">
        <f t="shared" si="0"/>
        <v>232</v>
      </c>
    </row>
    <row r="17" spans="1:7" x14ac:dyDescent="0.55000000000000004">
      <c r="A17" s="29">
        <v>12</v>
      </c>
      <c r="B17" s="108" t="s">
        <v>15</v>
      </c>
      <c r="C17" s="108"/>
      <c r="D17" s="109">
        <v>0</v>
      </c>
      <c r="E17" s="110" t="e">
        <f t="shared" si="0"/>
        <v>#DIV/0!</v>
      </c>
    </row>
    <row r="18" spans="1:7" x14ac:dyDescent="0.55000000000000004">
      <c r="A18" s="29">
        <v>13</v>
      </c>
      <c r="B18" s="6" t="s">
        <v>81</v>
      </c>
      <c r="C18" s="6">
        <v>8</v>
      </c>
      <c r="D18" s="46">
        <v>1364</v>
      </c>
      <c r="E18" s="97">
        <f t="shared" si="0"/>
        <v>170.5</v>
      </c>
    </row>
    <row r="19" spans="1:7" x14ac:dyDescent="0.55000000000000004">
      <c r="A19" s="143" t="s">
        <v>2</v>
      </c>
      <c r="B19" s="143"/>
      <c r="C19" s="21">
        <f>SUM(C6:C18)</f>
        <v>139</v>
      </c>
      <c r="D19" s="21">
        <f>SUM(D6:D18)</f>
        <v>40012</v>
      </c>
      <c r="E19" s="21">
        <f>D19/C19</f>
        <v>287.85611510791369</v>
      </c>
    </row>
    <row r="20" spans="1:7" x14ac:dyDescent="0.55000000000000004">
      <c r="C20" s="8"/>
    </row>
    <row r="21" spans="1:7" ht="48" x14ac:dyDescent="0.55000000000000004">
      <c r="A21" s="151" t="s">
        <v>18</v>
      </c>
      <c r="B21" s="152"/>
      <c r="C21" s="2" t="s">
        <v>116</v>
      </c>
      <c r="D21" s="3" t="s">
        <v>19</v>
      </c>
      <c r="E21" s="101" t="s">
        <v>17</v>
      </c>
    </row>
    <row r="22" spans="1:7" x14ac:dyDescent="0.55000000000000004">
      <c r="A22" s="29">
        <v>1</v>
      </c>
      <c r="B22" s="6" t="s">
        <v>80</v>
      </c>
      <c r="C22" s="120">
        <v>4</v>
      </c>
      <c r="D22" s="119">
        <v>2160</v>
      </c>
      <c r="E22" s="6"/>
    </row>
    <row r="23" spans="1:7" x14ac:dyDescent="0.55000000000000004">
      <c r="A23" s="149" t="s">
        <v>2</v>
      </c>
      <c r="B23" s="150"/>
      <c r="C23" s="21"/>
      <c r="D23" s="6"/>
      <c r="E23" s="6"/>
    </row>
    <row r="25" spans="1:7" hidden="1" x14ac:dyDescent="0.55000000000000004">
      <c r="A25" s="142" t="s">
        <v>31</v>
      </c>
      <c r="B25" s="142"/>
      <c r="D25" s="142" t="s">
        <v>34</v>
      </c>
      <c r="E25" s="142"/>
    </row>
    <row r="26" spans="1:7" hidden="1" x14ac:dyDescent="0.55000000000000004">
      <c r="A26" s="1"/>
      <c r="F26" s="28"/>
      <c r="G26" s="28"/>
    </row>
    <row r="27" spans="1:7" hidden="1" x14ac:dyDescent="0.55000000000000004">
      <c r="A27" s="142" t="s">
        <v>65</v>
      </c>
      <c r="B27" s="142"/>
      <c r="D27" s="148"/>
      <c r="E27" s="148"/>
    </row>
    <row r="28" spans="1:7" hidden="1" x14ac:dyDescent="0.55000000000000004">
      <c r="A28" s="142" t="s">
        <v>45</v>
      </c>
      <c r="B28" s="142"/>
      <c r="D28" s="142"/>
      <c r="E28" s="142"/>
    </row>
    <row r="29" spans="1:7" hidden="1" x14ac:dyDescent="0.55000000000000004"/>
  </sheetData>
  <mergeCells count="13">
    <mergeCell ref="A28:B28"/>
    <mergeCell ref="D28:E28"/>
    <mergeCell ref="A25:B25"/>
    <mergeCell ref="D25:E25"/>
    <mergeCell ref="A27:B27"/>
    <mergeCell ref="D27:E27"/>
    <mergeCell ref="A21:B21"/>
    <mergeCell ref="A23:B23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28"/>
  <sheetViews>
    <sheetView topLeftCell="A7" workbookViewId="0">
      <selection activeCell="D18" sqref="D18"/>
    </sheetView>
  </sheetViews>
  <sheetFormatPr defaultColWidth="9" defaultRowHeight="24" x14ac:dyDescent="0.55000000000000004"/>
  <cols>
    <col min="1" max="1" width="5.625" style="25" bestFit="1" customWidth="1"/>
    <col min="2" max="2" width="17.375" style="1" customWidth="1"/>
    <col min="3" max="3" width="26.6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108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5" x14ac:dyDescent="0.55000000000000004">
      <c r="A5" s="146" t="s">
        <v>81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16</v>
      </c>
      <c r="D6" s="48">
        <v>5210</v>
      </c>
      <c r="E6" s="48"/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120" t="e">
        <f>D7/C7</f>
        <v>#DIV/0!</v>
      </c>
    </row>
    <row r="8" spans="1:5" x14ac:dyDescent="0.55000000000000004">
      <c r="A8" s="29">
        <v>3</v>
      </c>
      <c r="B8" s="6" t="s">
        <v>14</v>
      </c>
      <c r="C8" s="6">
        <v>0</v>
      </c>
      <c r="D8" s="16">
        <v>0</v>
      </c>
      <c r="E8" s="120" t="e">
        <f t="shared" ref="E8:E18" si="0">D8/C8</f>
        <v>#DIV/0!</v>
      </c>
    </row>
    <row r="9" spans="1:5" x14ac:dyDescent="0.55000000000000004">
      <c r="A9" s="29">
        <v>4</v>
      </c>
      <c r="B9" s="6" t="s">
        <v>10</v>
      </c>
      <c r="C9" s="6">
        <v>3</v>
      </c>
      <c r="D9" s="41">
        <v>1580</v>
      </c>
      <c r="E9" s="120">
        <f t="shared" si="0"/>
        <v>526.66666666666663</v>
      </c>
    </row>
    <row r="10" spans="1:5" x14ac:dyDescent="0.55000000000000004">
      <c r="A10" s="29">
        <v>5</v>
      </c>
      <c r="B10" s="6" t="s">
        <v>11</v>
      </c>
      <c r="C10" s="6">
        <v>32</v>
      </c>
      <c r="D10" s="41">
        <v>11913</v>
      </c>
      <c r="E10" s="120">
        <f t="shared" si="0"/>
        <v>372.28125</v>
      </c>
    </row>
    <row r="11" spans="1:5" x14ac:dyDescent="0.55000000000000004">
      <c r="A11" s="29">
        <v>6</v>
      </c>
      <c r="B11" s="6" t="s">
        <v>6</v>
      </c>
      <c r="C11" s="6">
        <v>0</v>
      </c>
      <c r="D11" s="41">
        <v>0</v>
      </c>
      <c r="E11" s="120" t="e">
        <f t="shared" si="0"/>
        <v>#DIV/0!</v>
      </c>
    </row>
    <row r="12" spans="1:5" x14ac:dyDescent="0.55000000000000004">
      <c r="A12" s="29">
        <v>7</v>
      </c>
      <c r="B12" s="6" t="s">
        <v>7</v>
      </c>
      <c r="C12" s="6">
        <v>0</v>
      </c>
      <c r="D12" s="16">
        <v>0</v>
      </c>
      <c r="E12" s="120" t="e">
        <f t="shared" si="0"/>
        <v>#DIV/0!</v>
      </c>
    </row>
    <row r="13" spans="1:5" x14ac:dyDescent="0.55000000000000004">
      <c r="A13" s="29">
        <v>8</v>
      </c>
      <c r="B13" s="6" t="s">
        <v>8</v>
      </c>
      <c r="C13" s="6">
        <v>0</v>
      </c>
      <c r="D13" s="16">
        <v>0</v>
      </c>
      <c r="E13" s="120" t="e">
        <f t="shared" si="0"/>
        <v>#DIV/0!</v>
      </c>
    </row>
    <row r="14" spans="1:5" x14ac:dyDescent="0.55000000000000004">
      <c r="A14" s="49">
        <v>9</v>
      </c>
      <c r="B14" s="50" t="s">
        <v>9</v>
      </c>
      <c r="C14" s="50">
        <v>3</v>
      </c>
      <c r="D14" s="41">
        <v>530</v>
      </c>
      <c r="E14" s="120">
        <f t="shared" si="0"/>
        <v>176.66666666666666</v>
      </c>
    </row>
    <row r="15" spans="1:5" x14ac:dyDescent="0.55000000000000004">
      <c r="A15" s="49">
        <v>10</v>
      </c>
      <c r="B15" s="50" t="s">
        <v>12</v>
      </c>
      <c r="C15" s="50">
        <v>1</v>
      </c>
      <c r="D15" s="41">
        <v>330</v>
      </c>
      <c r="E15" s="120">
        <f t="shared" si="0"/>
        <v>330</v>
      </c>
    </row>
    <row r="16" spans="1:5" x14ac:dyDescent="0.55000000000000004">
      <c r="A16" s="29">
        <v>11</v>
      </c>
      <c r="B16" s="6" t="s">
        <v>13</v>
      </c>
      <c r="C16" s="6">
        <v>0</v>
      </c>
      <c r="D16" s="16">
        <v>0</v>
      </c>
      <c r="E16" s="120" t="e">
        <f t="shared" si="0"/>
        <v>#DIV/0!</v>
      </c>
    </row>
    <row r="17" spans="1:7" x14ac:dyDescent="0.55000000000000004">
      <c r="A17" s="29">
        <v>12</v>
      </c>
      <c r="B17" s="40" t="s">
        <v>15</v>
      </c>
      <c r="C17" s="40">
        <v>0</v>
      </c>
      <c r="D17" s="46">
        <v>0</v>
      </c>
      <c r="E17" s="48" t="e">
        <f t="shared" si="0"/>
        <v>#DIV/0!</v>
      </c>
    </row>
    <row r="18" spans="1:7" x14ac:dyDescent="0.55000000000000004">
      <c r="A18" s="29">
        <v>13</v>
      </c>
      <c r="B18" s="108" t="s">
        <v>81</v>
      </c>
      <c r="C18" s="108">
        <v>0</v>
      </c>
      <c r="D18" s="109">
        <v>0</v>
      </c>
      <c r="E18" s="110" t="e">
        <f t="shared" si="0"/>
        <v>#DIV/0!</v>
      </c>
    </row>
    <row r="19" spans="1:7" x14ac:dyDescent="0.55000000000000004">
      <c r="A19" s="143" t="s">
        <v>2</v>
      </c>
      <c r="B19" s="143"/>
      <c r="C19" s="7">
        <f>SUM(C6:C18)</f>
        <v>55</v>
      </c>
      <c r="D19" s="21">
        <f>SUM(D6:D18)</f>
        <v>19563</v>
      </c>
      <c r="E19" s="21">
        <f>D19/C19</f>
        <v>355.69090909090909</v>
      </c>
    </row>
    <row r="20" spans="1:7" x14ac:dyDescent="0.55000000000000004">
      <c r="C20" s="8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A24" s="1"/>
      <c r="F24" s="28"/>
      <c r="G24" s="28"/>
    </row>
    <row r="25" spans="1:7" hidden="1" x14ac:dyDescent="0.55000000000000004">
      <c r="A25" s="1"/>
      <c r="D25" s="142"/>
      <c r="E25" s="142"/>
    </row>
    <row r="26" spans="1:7" hidden="1" x14ac:dyDescent="0.55000000000000004">
      <c r="A26" s="142" t="s">
        <v>65</v>
      </c>
      <c r="B26" s="142"/>
      <c r="D26" s="148"/>
      <c r="E26" s="148"/>
    </row>
    <row r="27" spans="1:7" hidden="1" x14ac:dyDescent="0.55000000000000004">
      <c r="A27" s="142" t="s">
        <v>45</v>
      </c>
      <c r="B27" s="142"/>
      <c r="D27" s="142"/>
      <c r="E27" s="142"/>
    </row>
    <row r="28" spans="1:7" hidden="1" x14ac:dyDescent="0.55000000000000004"/>
  </sheetData>
  <mergeCells count="12">
    <mergeCell ref="A23:B23"/>
    <mergeCell ref="D23:E23"/>
    <mergeCell ref="A1:E1"/>
    <mergeCell ref="A2:E2"/>
    <mergeCell ref="A3:E3"/>
    <mergeCell ref="A5:B5"/>
    <mergeCell ref="A19:B19"/>
    <mergeCell ref="D25:E25"/>
    <mergeCell ref="A26:B26"/>
    <mergeCell ref="D26:E26"/>
    <mergeCell ref="A27:B27"/>
    <mergeCell ref="D27:E2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H28"/>
  <sheetViews>
    <sheetView topLeftCell="A10" zoomScale="115" zoomScaleNormal="115" workbookViewId="0">
      <selection activeCell="H10" sqref="H10"/>
    </sheetView>
  </sheetViews>
  <sheetFormatPr defaultColWidth="9" defaultRowHeight="24" x14ac:dyDescent="0.55000000000000004"/>
  <cols>
    <col min="1" max="1" width="9" style="25"/>
    <col min="2" max="2" width="17.625" style="1" customWidth="1"/>
    <col min="3" max="3" width="16.25" style="1" customWidth="1"/>
    <col min="4" max="4" width="22.375" style="1" bestFit="1" customWidth="1"/>
    <col min="5" max="5" width="18.125" style="1" customWidth="1"/>
    <col min="6" max="16384" width="9" style="1"/>
  </cols>
  <sheetData>
    <row r="1" spans="1:8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8" x14ac:dyDescent="0.55000000000000004">
      <c r="A2" s="144" t="s">
        <v>109</v>
      </c>
      <c r="B2" s="144"/>
      <c r="C2" s="144"/>
      <c r="D2" s="144"/>
      <c r="E2" s="144"/>
    </row>
    <row r="3" spans="1:8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8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8" x14ac:dyDescent="0.55000000000000004">
      <c r="A5" s="146" t="s">
        <v>118</v>
      </c>
      <c r="B5" s="147"/>
      <c r="C5" s="96"/>
      <c r="D5" s="4"/>
      <c r="E5" s="4"/>
    </row>
    <row r="6" spans="1:8" x14ac:dyDescent="0.55000000000000004">
      <c r="A6" s="29">
        <v>1</v>
      </c>
      <c r="B6" s="40" t="s">
        <v>4</v>
      </c>
      <c r="C6" s="40">
        <v>421</v>
      </c>
      <c r="D6" s="48">
        <v>145916</v>
      </c>
      <c r="E6" s="116">
        <f>D6/C6</f>
        <v>346.5938242280285</v>
      </c>
    </row>
    <row r="7" spans="1:8" x14ac:dyDescent="0.55000000000000004">
      <c r="A7" s="29">
        <v>2</v>
      </c>
      <c r="B7" s="6" t="s">
        <v>3</v>
      </c>
      <c r="C7" s="6">
        <v>30</v>
      </c>
      <c r="D7" s="16">
        <v>16848</v>
      </c>
      <c r="E7" s="116">
        <f>D7/C7</f>
        <v>561.6</v>
      </c>
    </row>
    <row r="8" spans="1:8" x14ac:dyDescent="0.55000000000000004">
      <c r="A8" s="29">
        <v>3</v>
      </c>
      <c r="B8" s="6" t="s">
        <v>14</v>
      </c>
      <c r="C8" s="6">
        <v>136</v>
      </c>
      <c r="D8" s="16">
        <v>56012</v>
      </c>
      <c r="E8" s="116">
        <f t="shared" ref="E8:E18" si="0">D8/C8</f>
        <v>411.85294117647061</v>
      </c>
    </row>
    <row r="9" spans="1:8" s="51" customFormat="1" x14ac:dyDescent="0.55000000000000004">
      <c r="A9" s="29">
        <v>4</v>
      </c>
      <c r="B9" s="6" t="s">
        <v>10</v>
      </c>
      <c r="C9" s="6">
        <v>159</v>
      </c>
      <c r="D9" s="41">
        <v>69785</v>
      </c>
      <c r="E9" s="116">
        <f t="shared" si="0"/>
        <v>438.89937106918239</v>
      </c>
    </row>
    <row r="10" spans="1:8" x14ac:dyDescent="0.55000000000000004">
      <c r="A10" s="29">
        <v>5</v>
      </c>
      <c r="B10" s="6" t="s">
        <v>11</v>
      </c>
      <c r="C10" s="6">
        <v>53</v>
      </c>
      <c r="D10" s="41">
        <v>26684</v>
      </c>
      <c r="E10" s="116">
        <f t="shared" si="0"/>
        <v>503.47169811320754</v>
      </c>
    </row>
    <row r="11" spans="1:8" x14ac:dyDescent="0.55000000000000004">
      <c r="A11" s="29">
        <v>6</v>
      </c>
      <c r="B11" s="6" t="s">
        <v>6</v>
      </c>
      <c r="C11" s="6">
        <v>112</v>
      </c>
      <c r="D11" s="41">
        <v>39429</v>
      </c>
      <c r="E11" s="116">
        <f t="shared" si="0"/>
        <v>352.04464285714283</v>
      </c>
    </row>
    <row r="12" spans="1:8" x14ac:dyDescent="0.55000000000000004">
      <c r="A12" s="29">
        <v>7</v>
      </c>
      <c r="B12" s="6" t="s">
        <v>7</v>
      </c>
      <c r="C12" s="6">
        <v>43</v>
      </c>
      <c r="D12" s="16">
        <v>24844</v>
      </c>
      <c r="E12" s="116">
        <f t="shared" si="0"/>
        <v>577.76744186046517</v>
      </c>
    </row>
    <row r="13" spans="1:8" x14ac:dyDescent="0.55000000000000004">
      <c r="A13" s="29">
        <v>8</v>
      </c>
      <c r="B13" s="6" t="s">
        <v>8</v>
      </c>
      <c r="C13" s="6">
        <v>64</v>
      </c>
      <c r="D13" s="16">
        <v>35678</v>
      </c>
      <c r="E13" s="116">
        <f t="shared" si="0"/>
        <v>557.46875</v>
      </c>
    </row>
    <row r="14" spans="1:8" s="51" customFormat="1" x14ac:dyDescent="0.55000000000000004">
      <c r="A14" s="49">
        <v>9</v>
      </c>
      <c r="B14" s="50" t="s">
        <v>9</v>
      </c>
      <c r="C14" s="50">
        <v>75</v>
      </c>
      <c r="D14" s="41">
        <v>44172</v>
      </c>
      <c r="E14" s="116">
        <f t="shared" si="0"/>
        <v>588.96</v>
      </c>
      <c r="H14" s="1"/>
    </row>
    <row r="15" spans="1:8" x14ac:dyDescent="0.55000000000000004">
      <c r="A15" s="49">
        <v>10</v>
      </c>
      <c r="B15" s="50" t="s">
        <v>12</v>
      </c>
      <c r="C15" s="50">
        <v>29</v>
      </c>
      <c r="D15" s="41">
        <v>13973</v>
      </c>
      <c r="E15" s="116">
        <f t="shared" si="0"/>
        <v>481.82758620689657</v>
      </c>
    </row>
    <row r="16" spans="1:8" x14ac:dyDescent="0.55000000000000004">
      <c r="A16" s="29">
        <v>11</v>
      </c>
      <c r="B16" s="6" t="s">
        <v>13</v>
      </c>
      <c r="C16" s="6">
        <v>31</v>
      </c>
      <c r="D16" s="16">
        <v>10782</v>
      </c>
      <c r="E16" s="116">
        <f t="shared" si="0"/>
        <v>347.80645161290323</v>
      </c>
    </row>
    <row r="17" spans="1:6" x14ac:dyDescent="0.55000000000000004">
      <c r="A17" s="29">
        <v>12</v>
      </c>
      <c r="B17" s="6" t="s">
        <v>15</v>
      </c>
      <c r="C17" s="6">
        <v>25</v>
      </c>
      <c r="D17" s="16">
        <v>13950</v>
      </c>
      <c r="E17" s="116">
        <f t="shared" si="0"/>
        <v>558</v>
      </c>
    </row>
    <row r="18" spans="1:6" x14ac:dyDescent="0.55000000000000004">
      <c r="A18" s="29">
        <v>13</v>
      </c>
      <c r="B18" s="40" t="s">
        <v>81</v>
      </c>
      <c r="C18" s="40">
        <v>6</v>
      </c>
      <c r="D18" s="46">
        <v>2484</v>
      </c>
      <c r="E18" s="132">
        <f t="shared" si="0"/>
        <v>414</v>
      </c>
    </row>
    <row r="19" spans="1:6" x14ac:dyDescent="0.55000000000000004">
      <c r="A19" s="143" t="s">
        <v>2</v>
      </c>
      <c r="B19" s="143"/>
      <c r="C19" s="7">
        <f>SUM(C6:C18)</f>
        <v>1184</v>
      </c>
      <c r="D19" s="21">
        <f>SUM(D6:D18)</f>
        <v>500557</v>
      </c>
      <c r="E19" s="21">
        <f>D19/C19</f>
        <v>422.76773648648651</v>
      </c>
    </row>
    <row r="20" spans="1:6" x14ac:dyDescent="0.55000000000000004">
      <c r="C20" s="8"/>
    </row>
    <row r="23" spans="1:6" hidden="1" x14ac:dyDescent="0.55000000000000004">
      <c r="A23" s="142" t="s">
        <v>31</v>
      </c>
      <c r="B23" s="142"/>
      <c r="D23" s="142" t="s">
        <v>34</v>
      </c>
      <c r="E23" s="142"/>
    </row>
    <row r="24" spans="1:6" hidden="1" x14ac:dyDescent="0.55000000000000004">
      <c r="A24" s="1"/>
      <c r="F24" s="28"/>
    </row>
    <row r="25" spans="1:6" hidden="1" x14ac:dyDescent="0.55000000000000004">
      <c r="A25" s="1"/>
      <c r="D25" s="142"/>
      <c r="E25" s="142"/>
    </row>
    <row r="26" spans="1:6" hidden="1" x14ac:dyDescent="0.55000000000000004">
      <c r="A26" s="142" t="s">
        <v>66</v>
      </c>
      <c r="B26" s="142"/>
      <c r="D26" s="148"/>
      <c r="E26" s="148"/>
    </row>
    <row r="27" spans="1:6" hidden="1" x14ac:dyDescent="0.55000000000000004">
      <c r="A27" s="142" t="s">
        <v>67</v>
      </c>
      <c r="B27" s="142"/>
      <c r="D27" s="142"/>
      <c r="E27" s="142"/>
    </row>
    <row r="28" spans="1:6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5"/>
  <sheetViews>
    <sheetView workbookViewId="0">
      <selection activeCell="G10" sqref="G10"/>
    </sheetView>
  </sheetViews>
  <sheetFormatPr defaultColWidth="9.125" defaultRowHeight="24" x14ac:dyDescent="0.55000000000000004"/>
  <cols>
    <col min="1" max="1" width="5.625" style="25" bestFit="1" customWidth="1"/>
    <col min="2" max="2" width="21.375" style="1" customWidth="1"/>
    <col min="3" max="3" width="21.875" style="1" customWidth="1"/>
    <col min="4" max="4" width="19.25" style="1" customWidth="1"/>
    <col min="5" max="5" width="27.625" style="1" customWidth="1"/>
    <col min="6" max="7" width="9.125" style="1"/>
    <col min="8" max="8" width="18.75" style="1" customWidth="1"/>
    <col min="9" max="16384" width="9.125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111</v>
      </c>
      <c r="B2" s="144"/>
      <c r="C2" s="144"/>
      <c r="D2" s="144"/>
      <c r="E2" s="144"/>
    </row>
    <row r="3" spans="1:5" x14ac:dyDescent="0.55000000000000004">
      <c r="A3" s="83"/>
      <c r="B3" s="83" t="s">
        <v>100</v>
      </c>
      <c r="C3" s="31" t="s">
        <v>101</v>
      </c>
      <c r="D3" s="31"/>
      <c r="E3" s="31"/>
    </row>
    <row r="4" spans="1:5" x14ac:dyDescent="0.55000000000000004">
      <c r="A4" s="18">
        <v>1</v>
      </c>
      <c r="B4" s="12" t="s">
        <v>4</v>
      </c>
      <c r="C4" s="84">
        <v>2900000</v>
      </c>
      <c r="D4" s="84"/>
      <c r="E4" s="84"/>
    </row>
    <row r="5" spans="1:5" x14ac:dyDescent="0.55000000000000004">
      <c r="A5" s="18">
        <v>2</v>
      </c>
      <c r="B5" s="12" t="s">
        <v>6</v>
      </c>
      <c r="C5" s="84"/>
      <c r="D5" s="84"/>
      <c r="E5" s="84"/>
    </row>
    <row r="6" spans="1:5" x14ac:dyDescent="0.55000000000000004">
      <c r="A6" s="18">
        <v>3</v>
      </c>
      <c r="B6" s="12"/>
      <c r="C6" s="84"/>
      <c r="D6" s="84"/>
      <c r="E6" s="84"/>
    </row>
    <row r="7" spans="1:5" x14ac:dyDescent="0.55000000000000004">
      <c r="A7" s="18">
        <v>4</v>
      </c>
      <c r="B7" s="12"/>
      <c r="C7" s="84"/>
      <c r="D7" s="84"/>
      <c r="E7" s="84"/>
    </row>
    <row r="8" spans="1:5" x14ac:dyDescent="0.55000000000000004">
      <c r="A8" s="153" t="s">
        <v>2</v>
      </c>
      <c r="B8" s="154"/>
      <c r="C8" s="7">
        <f>SUM(C4:C7)</f>
        <v>2900000</v>
      </c>
      <c r="D8" s="7">
        <f t="shared" ref="D8" si="0">SUM(D4:D7)</f>
        <v>0</v>
      </c>
      <c r="E8" s="7"/>
    </row>
    <row r="11" spans="1:5" x14ac:dyDescent="0.55000000000000004">
      <c r="C11" s="23"/>
      <c r="E11" s="38"/>
    </row>
    <row r="15" spans="1:5" x14ac:dyDescent="0.55000000000000004">
      <c r="A15" s="1"/>
      <c r="C15" s="45"/>
    </row>
  </sheetData>
  <mergeCells count="3">
    <mergeCell ref="A8:B8"/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H18"/>
  <sheetViews>
    <sheetView zoomScaleNormal="100" workbookViewId="0">
      <selection activeCell="B15" sqref="B15"/>
    </sheetView>
  </sheetViews>
  <sheetFormatPr defaultColWidth="9.125" defaultRowHeight="24" x14ac:dyDescent="0.55000000000000004"/>
  <cols>
    <col min="1" max="1" width="10" style="25" customWidth="1"/>
    <col min="2" max="2" width="23.125" style="1" customWidth="1"/>
    <col min="3" max="3" width="10.375" style="1" bestFit="1" customWidth="1"/>
    <col min="4" max="4" width="12.375" style="1" bestFit="1" customWidth="1"/>
    <col min="5" max="5" width="11.75" style="1" bestFit="1" customWidth="1"/>
    <col min="6" max="6" width="12.625" style="1" customWidth="1"/>
    <col min="7" max="7" width="15.25" style="1" customWidth="1"/>
    <col min="8" max="8" width="14.625" style="1" customWidth="1"/>
    <col min="9" max="9" width="9.125" style="1"/>
    <col min="10" max="10" width="18.75" style="1" customWidth="1"/>
    <col min="11" max="16384" width="9.125" style="1"/>
  </cols>
  <sheetData>
    <row r="1" spans="1:8" x14ac:dyDescent="0.55000000000000004">
      <c r="A1" s="144" t="str">
        <f>CTMRI!A1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  <c r="F1" s="144"/>
      <c r="G1" s="144"/>
      <c r="H1" s="144"/>
    </row>
    <row r="2" spans="1:8" x14ac:dyDescent="0.55000000000000004">
      <c r="A2" s="144" t="s">
        <v>103</v>
      </c>
      <c r="B2" s="144"/>
      <c r="C2" s="144"/>
      <c r="D2" s="144"/>
      <c r="E2" s="144"/>
      <c r="F2" s="144"/>
      <c r="G2" s="144"/>
      <c r="H2" s="144"/>
    </row>
    <row r="3" spans="1:8" x14ac:dyDescent="0.55000000000000004">
      <c r="A3" s="145"/>
      <c r="B3" s="145"/>
      <c r="C3" s="145"/>
      <c r="D3" s="145"/>
      <c r="E3" s="145"/>
      <c r="F3" s="145"/>
      <c r="G3" s="145"/>
      <c r="H3" s="144"/>
    </row>
    <row r="4" spans="1:8" x14ac:dyDescent="0.55000000000000004">
      <c r="A4" s="155" t="s">
        <v>0</v>
      </c>
      <c r="B4" s="155" t="s">
        <v>1</v>
      </c>
      <c r="C4" s="155" t="s">
        <v>122</v>
      </c>
      <c r="D4" s="159" t="s">
        <v>77</v>
      </c>
      <c r="E4" s="160"/>
      <c r="F4" s="161"/>
      <c r="G4" s="155" t="s">
        <v>2</v>
      </c>
      <c r="H4" s="158" t="s">
        <v>17</v>
      </c>
    </row>
    <row r="5" spans="1:8" x14ac:dyDescent="0.55000000000000004">
      <c r="A5" s="156"/>
      <c r="B5" s="156"/>
      <c r="C5" s="156"/>
      <c r="D5" s="36" t="s">
        <v>78</v>
      </c>
      <c r="E5" s="36" t="s">
        <v>75</v>
      </c>
      <c r="F5" s="37" t="s">
        <v>80</v>
      </c>
      <c r="G5" s="156"/>
      <c r="H5" s="158"/>
    </row>
    <row r="6" spans="1:8" x14ac:dyDescent="0.55000000000000004">
      <c r="A6" s="157"/>
      <c r="B6" s="157"/>
      <c r="C6" s="157"/>
      <c r="D6" s="31" t="s">
        <v>79</v>
      </c>
      <c r="E6" s="31" t="s">
        <v>79</v>
      </c>
      <c r="F6" s="32" t="s">
        <v>79</v>
      </c>
      <c r="G6" s="157"/>
      <c r="H6" s="158"/>
    </row>
    <row r="7" spans="1:8" x14ac:dyDescent="0.55000000000000004">
      <c r="A7" s="29">
        <v>1</v>
      </c>
      <c r="B7" s="6" t="s">
        <v>5</v>
      </c>
      <c r="C7" s="140">
        <f>'11052'!C23</f>
        <v>347</v>
      </c>
      <c r="D7" s="120">
        <f>'11052'!D23</f>
        <v>183400</v>
      </c>
      <c r="E7" s="141"/>
      <c r="F7" s="141"/>
      <c r="G7" s="120">
        <f>SUM(D7:F7)</f>
        <v>183400</v>
      </c>
      <c r="H7" s="29" t="s">
        <v>119</v>
      </c>
    </row>
    <row r="8" spans="1:8" x14ac:dyDescent="0.55000000000000004">
      <c r="A8" s="29">
        <v>2</v>
      </c>
      <c r="B8" s="6" t="s">
        <v>11</v>
      </c>
      <c r="C8" s="140">
        <f>'11054'!C22</f>
        <v>272</v>
      </c>
      <c r="D8" s="120">
        <f>'11054'!D22</f>
        <v>105800</v>
      </c>
      <c r="E8" s="141"/>
      <c r="F8" s="141"/>
      <c r="G8" s="120">
        <f>SUM(D8:F8)</f>
        <v>105800</v>
      </c>
      <c r="H8" s="29" t="s">
        <v>119</v>
      </c>
    </row>
    <row r="9" spans="1:8" x14ac:dyDescent="0.55000000000000004">
      <c r="A9" s="29">
        <v>3</v>
      </c>
      <c r="B9" s="6" t="s">
        <v>7</v>
      </c>
      <c r="C9" s="140">
        <f>'11056'!C22</f>
        <v>95</v>
      </c>
      <c r="D9" s="141"/>
      <c r="E9" s="120">
        <f>'11056'!D22</f>
        <v>17000</v>
      </c>
      <c r="F9" s="141"/>
      <c r="G9" s="120">
        <f>SUM(D9:F9)</f>
        <v>17000</v>
      </c>
      <c r="H9" s="29" t="s">
        <v>119</v>
      </c>
    </row>
    <row r="10" spans="1:8" x14ac:dyDescent="0.55000000000000004">
      <c r="A10" s="29">
        <v>4</v>
      </c>
      <c r="B10" s="6" t="s">
        <v>15</v>
      </c>
      <c r="C10" s="140">
        <f>'24704'!C22</f>
        <v>4</v>
      </c>
      <c r="D10" s="141"/>
      <c r="E10" s="141"/>
      <c r="F10" s="120">
        <f>'24704'!D22</f>
        <v>2160</v>
      </c>
      <c r="G10" s="120">
        <f>SUM(D10:F10)</f>
        <v>2160</v>
      </c>
      <c r="H10" s="29" t="s">
        <v>119</v>
      </c>
    </row>
    <row r="11" spans="1:8" x14ac:dyDescent="0.55000000000000004">
      <c r="A11" s="153" t="s">
        <v>2</v>
      </c>
      <c r="B11" s="154"/>
      <c r="C11" s="139">
        <f>SUM(C7:C10)</f>
        <v>718</v>
      </c>
      <c r="D11" s="7">
        <f>SUM(D7:D10)</f>
        <v>289200</v>
      </c>
      <c r="E11" s="7">
        <f t="shared" ref="E11:F11" si="0">SUM(E7:E10)</f>
        <v>17000</v>
      </c>
      <c r="F11" s="7">
        <f t="shared" si="0"/>
        <v>2160</v>
      </c>
      <c r="G11" s="7">
        <f>SUM(G7:G10)</f>
        <v>308360</v>
      </c>
      <c r="H11" s="12"/>
    </row>
    <row r="12" spans="1:8" x14ac:dyDescent="0.55000000000000004">
      <c r="G12" s="23"/>
    </row>
    <row r="14" spans="1:8" x14ac:dyDescent="0.55000000000000004">
      <c r="D14" s="23"/>
    </row>
    <row r="18" spans="4:4" s="1" customFormat="1" x14ac:dyDescent="0.55000000000000004">
      <c r="D18" s="45"/>
    </row>
  </sheetData>
  <mergeCells count="10">
    <mergeCell ref="A1:H1"/>
    <mergeCell ref="A2:H2"/>
    <mergeCell ref="A11:B11"/>
    <mergeCell ref="A3:H3"/>
    <mergeCell ref="A4:A6"/>
    <mergeCell ref="B4:B6"/>
    <mergeCell ref="G4:G6"/>
    <mergeCell ref="H4:H6"/>
    <mergeCell ref="D4:F4"/>
    <mergeCell ref="C4:C6"/>
  </mergeCells>
  <phoneticPr fontId="14" type="noConversion"/>
  <pageMargins left="0.7" right="0.7" top="0.75" bottom="0.75" header="0.3" footer="0.3"/>
  <pageSetup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J21"/>
  <sheetViews>
    <sheetView topLeftCell="A4" zoomScaleNormal="100" workbookViewId="0">
      <selection activeCell="F16" sqref="F16"/>
    </sheetView>
  </sheetViews>
  <sheetFormatPr defaultColWidth="9" defaultRowHeight="24" x14ac:dyDescent="0.55000000000000004"/>
  <cols>
    <col min="1" max="1" width="7.625" style="1" customWidth="1"/>
    <col min="2" max="2" width="17" style="1" bestFit="1" customWidth="1"/>
    <col min="3" max="3" width="17" style="1" customWidth="1"/>
    <col min="4" max="4" width="13" style="1" bestFit="1" customWidth="1"/>
    <col min="5" max="5" width="26.125" style="1" customWidth="1"/>
    <col min="6" max="6" width="15.125" style="1" customWidth="1"/>
    <col min="7" max="7" width="18.25" style="1" customWidth="1"/>
    <col min="8" max="8" width="13.875" style="1" customWidth="1"/>
    <col min="9" max="9" width="12.75" style="1" bestFit="1" customWidth="1"/>
    <col min="10" max="16384" width="9" style="1"/>
  </cols>
  <sheetData>
    <row r="1" spans="1:10" x14ac:dyDescent="0.55000000000000004">
      <c r="A1" s="144" t="str">
        <f>รอยต่อนอกจังหวัด!A1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  <c r="F1" s="144"/>
      <c r="G1" s="144"/>
      <c r="H1" s="144"/>
      <c r="I1" s="144"/>
    </row>
    <row r="2" spans="1:10" x14ac:dyDescent="0.55000000000000004">
      <c r="A2" s="144" t="s">
        <v>21</v>
      </c>
      <c r="B2" s="144"/>
      <c r="C2" s="144"/>
      <c r="D2" s="144"/>
      <c r="E2" s="144"/>
      <c r="F2" s="144"/>
      <c r="G2" s="144"/>
      <c r="H2" s="54"/>
      <c r="I2" s="54"/>
    </row>
    <row r="3" spans="1:10" x14ac:dyDescent="0.55000000000000004">
      <c r="A3" s="145" t="s">
        <v>114</v>
      </c>
      <c r="B3" s="145"/>
      <c r="C3" s="145"/>
      <c r="D3" s="145"/>
      <c r="E3" s="145"/>
      <c r="F3" s="145"/>
      <c r="G3" s="145"/>
      <c r="H3" s="54"/>
      <c r="I3" s="54"/>
    </row>
    <row r="4" spans="1:10" ht="48" x14ac:dyDescent="0.55000000000000004">
      <c r="A4" s="10" t="s">
        <v>0</v>
      </c>
      <c r="B4" s="10" t="s">
        <v>20</v>
      </c>
      <c r="C4" s="10" t="s">
        <v>122</v>
      </c>
      <c r="D4" s="10" t="s">
        <v>123</v>
      </c>
      <c r="E4" s="11" t="s">
        <v>19</v>
      </c>
      <c r="F4" s="10" t="s">
        <v>17</v>
      </c>
      <c r="G4" s="10" t="s">
        <v>22</v>
      </c>
    </row>
    <row r="5" spans="1:10" x14ac:dyDescent="0.55000000000000004">
      <c r="A5" s="18">
        <v>1</v>
      </c>
      <c r="B5" s="12" t="s">
        <v>4</v>
      </c>
      <c r="C5" s="134">
        <f>'10707'!C19</f>
        <v>21160</v>
      </c>
      <c r="D5" s="177">
        <f>E5/C5</f>
        <v>432.43475897920604</v>
      </c>
      <c r="E5" s="26">
        <f>'10707'!D19</f>
        <v>9150319.5</v>
      </c>
      <c r="F5" s="18"/>
      <c r="G5" s="17"/>
      <c r="J5" s="20"/>
    </row>
    <row r="6" spans="1:10" x14ac:dyDescent="0.55000000000000004">
      <c r="A6" s="18">
        <v>2</v>
      </c>
      <c r="B6" s="12" t="s">
        <v>3</v>
      </c>
      <c r="C6" s="134">
        <f>'11051'!C19</f>
        <v>190</v>
      </c>
      <c r="D6" s="177">
        <f t="shared" ref="D6:D18" si="0">E6/C6</f>
        <v>275.16184210526313</v>
      </c>
      <c r="E6" s="26">
        <f>'11051'!D19</f>
        <v>52280.75</v>
      </c>
      <c r="F6" s="19"/>
      <c r="G6" s="17"/>
      <c r="J6" s="20"/>
    </row>
    <row r="7" spans="1:10" x14ac:dyDescent="0.55000000000000004">
      <c r="A7" s="18">
        <v>3</v>
      </c>
      <c r="B7" s="12" t="s">
        <v>14</v>
      </c>
      <c r="C7" s="134">
        <f>'11052'!C19</f>
        <v>68</v>
      </c>
      <c r="D7" s="177">
        <f t="shared" si="0"/>
        <v>329.38235294117646</v>
      </c>
      <c r="E7" s="26">
        <f>'11052'!D19</f>
        <v>22398</v>
      </c>
      <c r="F7" s="19"/>
      <c r="G7" s="17"/>
      <c r="J7" s="20"/>
    </row>
    <row r="8" spans="1:10" x14ac:dyDescent="0.55000000000000004">
      <c r="A8" s="18">
        <v>4</v>
      </c>
      <c r="B8" s="12" t="s">
        <v>10</v>
      </c>
      <c r="C8" s="134">
        <f>'11053'!C19</f>
        <v>161</v>
      </c>
      <c r="D8" s="177">
        <f t="shared" si="0"/>
        <v>316.25465838509319</v>
      </c>
      <c r="E8" s="26">
        <f>'11053'!D19</f>
        <v>50917</v>
      </c>
      <c r="F8" s="19"/>
      <c r="G8" s="17"/>
      <c r="J8" s="20"/>
    </row>
    <row r="9" spans="1:10" x14ac:dyDescent="0.55000000000000004">
      <c r="A9" s="18">
        <v>5</v>
      </c>
      <c r="B9" s="12" t="s">
        <v>11</v>
      </c>
      <c r="C9" s="134">
        <f>'11054'!C19</f>
        <v>151</v>
      </c>
      <c r="D9" s="177">
        <f t="shared" si="0"/>
        <v>351.89403973509934</v>
      </c>
      <c r="E9" s="26">
        <f>'11054'!D19</f>
        <v>53136</v>
      </c>
      <c r="F9" s="18"/>
      <c r="G9" s="17"/>
      <c r="J9" s="20"/>
    </row>
    <row r="10" spans="1:10" x14ac:dyDescent="0.55000000000000004">
      <c r="A10" s="18">
        <v>6</v>
      </c>
      <c r="B10" s="12" t="s">
        <v>6</v>
      </c>
      <c r="C10" s="134">
        <f>'11055'!C19</f>
        <v>964</v>
      </c>
      <c r="D10" s="177">
        <f t="shared" si="0"/>
        <v>398.79460580912865</v>
      </c>
      <c r="E10" s="26">
        <f>'11055'!D19</f>
        <v>384438</v>
      </c>
      <c r="F10" s="18"/>
      <c r="G10" s="17"/>
      <c r="J10" s="20"/>
    </row>
    <row r="11" spans="1:10" x14ac:dyDescent="0.55000000000000004">
      <c r="A11" s="18">
        <v>7</v>
      </c>
      <c r="B11" s="12" t="s">
        <v>7</v>
      </c>
      <c r="C11" s="134">
        <f>'11056'!C19</f>
        <v>106</v>
      </c>
      <c r="D11" s="177">
        <f t="shared" si="0"/>
        <v>309.93867924528303</v>
      </c>
      <c r="E11" s="26">
        <f>'11056'!D19</f>
        <v>32853.5</v>
      </c>
      <c r="F11" s="18"/>
      <c r="G11" s="17"/>
      <c r="J11" s="20"/>
    </row>
    <row r="12" spans="1:10" x14ac:dyDescent="0.55000000000000004">
      <c r="A12" s="18">
        <v>8</v>
      </c>
      <c r="B12" s="12" t="s">
        <v>8</v>
      </c>
      <c r="C12" s="134">
        <f>'11057'!C19</f>
        <v>254</v>
      </c>
      <c r="D12" s="177">
        <f t="shared" si="0"/>
        <v>418.40944881889766</v>
      </c>
      <c r="E12" s="26">
        <f>'11057'!D19</f>
        <v>106276</v>
      </c>
      <c r="F12" s="18"/>
      <c r="G12" s="17"/>
      <c r="J12" s="20"/>
    </row>
    <row r="13" spans="1:10" x14ac:dyDescent="0.55000000000000004">
      <c r="A13" s="18">
        <v>9</v>
      </c>
      <c r="B13" s="12" t="s">
        <v>9</v>
      </c>
      <c r="C13" s="134">
        <f>'11058'!C19</f>
        <v>671</v>
      </c>
      <c r="D13" s="177">
        <f t="shared" si="0"/>
        <v>286.53725782414307</v>
      </c>
      <c r="E13" s="26">
        <f>'11058'!D19</f>
        <v>192266.5</v>
      </c>
      <c r="F13" s="19"/>
      <c r="G13" s="17"/>
      <c r="J13" s="20"/>
    </row>
    <row r="14" spans="1:10" x14ac:dyDescent="0.55000000000000004">
      <c r="A14" s="18">
        <v>10</v>
      </c>
      <c r="B14" s="12" t="s">
        <v>12</v>
      </c>
      <c r="C14" s="134">
        <f>'11059'!C19</f>
        <v>313</v>
      </c>
      <c r="D14" s="177">
        <f t="shared" si="0"/>
        <v>255.3817891373802</v>
      </c>
      <c r="E14" s="26">
        <f>'11059'!D19</f>
        <v>79934.5</v>
      </c>
      <c r="F14" s="19"/>
      <c r="G14" s="17"/>
      <c r="J14" s="20"/>
    </row>
    <row r="15" spans="1:10" x14ac:dyDescent="0.55000000000000004">
      <c r="A15" s="18">
        <v>11</v>
      </c>
      <c r="B15" s="12" t="s">
        <v>13</v>
      </c>
      <c r="C15" s="134">
        <f>'11060'!C19</f>
        <v>140</v>
      </c>
      <c r="D15" s="177">
        <f t="shared" si="0"/>
        <v>275.46428571428572</v>
      </c>
      <c r="E15" s="26">
        <f>'11060'!D19</f>
        <v>38565</v>
      </c>
      <c r="F15" s="19"/>
      <c r="G15" s="17"/>
      <c r="J15" s="20"/>
    </row>
    <row r="16" spans="1:10" x14ac:dyDescent="0.55000000000000004">
      <c r="A16" s="18">
        <v>12</v>
      </c>
      <c r="B16" s="12" t="s">
        <v>15</v>
      </c>
      <c r="C16" s="134">
        <f>'24704'!C19</f>
        <v>139</v>
      </c>
      <c r="D16" s="177">
        <f t="shared" si="0"/>
        <v>287.85611510791369</v>
      </c>
      <c r="E16" s="26">
        <f>'24704'!D19</f>
        <v>40012</v>
      </c>
      <c r="F16" s="18"/>
      <c r="G16" s="17"/>
      <c r="J16" s="20"/>
    </row>
    <row r="17" spans="1:7" x14ac:dyDescent="0.55000000000000004">
      <c r="A17" s="18">
        <v>13</v>
      </c>
      <c r="B17" s="12" t="s">
        <v>81</v>
      </c>
      <c r="C17" s="134">
        <f>'28843'!C19</f>
        <v>55</v>
      </c>
      <c r="D17" s="177">
        <f t="shared" si="0"/>
        <v>355.69090909090909</v>
      </c>
      <c r="E17" s="26">
        <f>'28843'!D19</f>
        <v>19563</v>
      </c>
      <c r="F17" s="19"/>
      <c r="G17" s="35"/>
    </row>
    <row r="18" spans="1:7" x14ac:dyDescent="0.55000000000000004">
      <c r="A18" s="18">
        <v>14</v>
      </c>
      <c r="B18" s="12" t="s">
        <v>82</v>
      </c>
      <c r="C18" s="84">
        <f>'22953'!C19</f>
        <v>1184</v>
      </c>
      <c r="D18" s="177">
        <f t="shared" si="0"/>
        <v>422.76773648648651</v>
      </c>
      <c r="E18" s="47">
        <f>'22953'!D19</f>
        <v>500557</v>
      </c>
      <c r="F18" s="19"/>
      <c r="G18" s="35"/>
    </row>
    <row r="19" spans="1:7" x14ac:dyDescent="0.55000000000000004">
      <c r="A19" s="162" t="s">
        <v>2</v>
      </c>
      <c r="B19" s="162"/>
      <c r="C19" s="135">
        <f>SUM(C5:C18)</f>
        <v>25556</v>
      </c>
      <c r="D19" s="178">
        <f>AVERAGE(D5:D18)</f>
        <v>336.85489138430472</v>
      </c>
      <c r="E19" s="27">
        <f>SUM(E5:E18)</f>
        <v>10723516.75</v>
      </c>
      <c r="F19" s="9"/>
      <c r="G19" s="15"/>
    </row>
    <row r="20" spans="1:7" x14ac:dyDescent="0.55000000000000004">
      <c r="E20" s="13"/>
    </row>
    <row r="21" spans="1:7" x14ac:dyDescent="0.55000000000000004">
      <c r="G21" s="24"/>
    </row>
  </sheetData>
  <mergeCells count="4">
    <mergeCell ref="A19:B19"/>
    <mergeCell ref="A1:I1"/>
    <mergeCell ref="A2:G2"/>
    <mergeCell ref="A3:G3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K21"/>
  <sheetViews>
    <sheetView tabSelected="1" topLeftCell="A3" zoomScaleNormal="100" zoomScalePageLayoutView="130" workbookViewId="0">
      <selection activeCell="M7" sqref="M7"/>
    </sheetView>
  </sheetViews>
  <sheetFormatPr defaultColWidth="9" defaultRowHeight="24" x14ac:dyDescent="0.55000000000000004"/>
  <cols>
    <col min="1" max="1" width="5.625" style="25" bestFit="1" customWidth="1"/>
    <col min="2" max="2" width="19.125" style="1" bestFit="1" customWidth="1"/>
    <col min="3" max="3" width="10.25" style="1" bestFit="1" customWidth="1"/>
    <col min="4" max="4" width="19.625" style="1" customWidth="1"/>
    <col min="5" max="5" width="9.75" style="1" bestFit="1" customWidth="1"/>
    <col min="6" max="6" width="16" style="1" bestFit="1" customWidth="1"/>
    <col min="7" max="7" width="15.75" style="1" customWidth="1"/>
    <col min="8" max="8" width="19.75" style="1" customWidth="1"/>
    <col min="9" max="16384" width="9" style="1"/>
  </cols>
  <sheetData>
    <row r="1" spans="1:11" x14ac:dyDescent="0.55000000000000004">
      <c r="A1" s="144" t="str">
        <f>รวมเรียกเก็บ!A1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  <c r="F1" s="144"/>
      <c r="G1" s="144"/>
      <c r="H1" s="144"/>
    </row>
    <row r="2" spans="1:11" x14ac:dyDescent="0.55000000000000004">
      <c r="A2" s="144" t="s">
        <v>16</v>
      </c>
      <c r="B2" s="144"/>
      <c r="C2" s="144"/>
      <c r="D2" s="144"/>
      <c r="E2" s="144"/>
      <c r="F2" s="144"/>
      <c r="G2" s="144"/>
      <c r="H2" s="144"/>
    </row>
    <row r="3" spans="1:11" x14ac:dyDescent="0.55000000000000004">
      <c r="A3" s="145" t="str">
        <f>รวมเรียกเก็บ!A3</f>
        <v>เดือน ตุลาคม - ธันวาคม 2565 (รอบที่ 1)</v>
      </c>
      <c r="B3" s="145"/>
      <c r="C3" s="145"/>
      <c r="D3" s="145"/>
      <c r="E3" s="145"/>
      <c r="F3" s="145"/>
      <c r="G3" s="145"/>
      <c r="H3" s="145"/>
    </row>
    <row r="4" spans="1:11" ht="48" x14ac:dyDescent="0.55000000000000004">
      <c r="A4" s="10" t="s">
        <v>0</v>
      </c>
      <c r="B4" s="10" t="s">
        <v>1</v>
      </c>
      <c r="C4" s="10" t="s">
        <v>120</v>
      </c>
      <c r="D4" s="11" t="s">
        <v>19</v>
      </c>
      <c r="E4" s="10" t="s">
        <v>120</v>
      </c>
      <c r="F4" s="10" t="s">
        <v>18</v>
      </c>
      <c r="G4" s="10" t="s">
        <v>2</v>
      </c>
      <c r="H4" s="10" t="s">
        <v>17</v>
      </c>
    </row>
    <row r="5" spans="1:11" x14ac:dyDescent="0.55000000000000004">
      <c r="A5" s="136">
        <v>1</v>
      </c>
      <c r="B5" s="137" t="s">
        <v>4</v>
      </c>
      <c r="C5" s="134">
        <f>'10707'!C6+'11051'!C6+'11052'!C6+'11053'!C6+'11054'!C6+'11055'!C6+'11056'!C6+'11057'!C6+'11058'!C6+'11059'!C6+'11060'!C6+'24704'!C6+'28843'!C6+'22953'!C6</f>
        <v>986</v>
      </c>
      <c r="D5" s="26">
        <f>'10707'!D6+'11051'!D6+'11052'!D6+'11053'!D6+'11054'!D6+'11055'!D6+'11056'!D6+'11057'!D6+'11058'!D6+'11059'!D6+'11060'!D6+'24704'!D6+'28843'!D6+'22953'!D6</f>
        <v>331542.25</v>
      </c>
      <c r="E5" s="26"/>
      <c r="F5" s="26">
        <v>0</v>
      </c>
      <c r="G5" s="26">
        <f>D5</f>
        <v>331542.25</v>
      </c>
      <c r="H5" s="136"/>
      <c r="K5" s="24"/>
    </row>
    <row r="6" spans="1:11" x14ac:dyDescent="0.55000000000000004">
      <c r="A6" s="136">
        <v>2</v>
      </c>
      <c r="B6" s="137" t="s">
        <v>3</v>
      </c>
      <c r="C6" s="134">
        <f>'10707'!C7+'11051'!C7+'11052'!C7+'11053'!C7+'11054'!C7+'11055'!C7+'11056'!C7+'11057'!C7+'11058'!C7+'11059'!C7+'11060'!C7+'24704'!C7+'28843'!C7+'22953'!C7</f>
        <v>1504</v>
      </c>
      <c r="D6" s="26">
        <f>'10707'!D7+'11051'!D7+'11052'!D7+'11053'!D7+'11054'!D7+'11055'!D7+'11056'!D7+'11057'!D7+'11058'!D7+'11059'!D7+'11060'!D7+'24704'!D7+'28843'!D7+'22953'!D7</f>
        <v>623686.25</v>
      </c>
      <c r="E6" s="26"/>
      <c r="F6" s="26">
        <v>0</v>
      </c>
      <c r="G6" s="26">
        <f t="shared" ref="G6:G17" si="0">D6</f>
        <v>623686.25</v>
      </c>
      <c r="H6" s="138"/>
    </row>
    <row r="7" spans="1:11" x14ac:dyDescent="0.55000000000000004">
      <c r="A7" s="136">
        <v>3</v>
      </c>
      <c r="B7" s="137" t="s">
        <v>14</v>
      </c>
      <c r="C7" s="134">
        <f>'10707'!C8+'11051'!C8+'11052'!C8+'11053'!C8+'11054'!C8+'11055'!C8+'11056'!C8+'11057'!C8+'11058'!C8+'11059'!C8+'11060'!C8+'24704'!C8+'28843'!C8+'22953'!C8</f>
        <v>2589</v>
      </c>
      <c r="D7" s="26">
        <f>'10707'!D8+'11051'!D8+'11052'!D8+'11053'!D8+'11054'!D8+'11055'!D8+'11056'!D8+'11057'!D8+'11058'!D8+'11059'!D8+'11060'!D8+'24704'!D8+'28843'!D8+'22953'!D8</f>
        <v>1144324</v>
      </c>
      <c r="E7" s="134">
        <f>รอยต่อนอกจังหวัด!C7</f>
        <v>347</v>
      </c>
      <c r="F7" s="26">
        <f>รอยต่อนอกจังหวัด!G7</f>
        <v>183400</v>
      </c>
      <c r="G7" s="26">
        <f t="shared" si="0"/>
        <v>1144324</v>
      </c>
      <c r="H7" s="138"/>
    </row>
    <row r="8" spans="1:11" x14ac:dyDescent="0.55000000000000004">
      <c r="A8" s="136">
        <v>4</v>
      </c>
      <c r="B8" s="137" t="s">
        <v>10</v>
      </c>
      <c r="C8" s="134">
        <f>'10707'!C9+'11051'!C9+'11052'!C9+'11053'!C9+'11054'!C9+'11055'!C9+'11056'!C9+'11057'!C9+'11058'!C9+'11059'!C9+'11060'!C9+'24704'!C9+'28843'!C9+'22953'!C9</f>
        <v>4891</v>
      </c>
      <c r="D8" s="26">
        <f>'10707'!D9+'11051'!D9+'11052'!D9+'11053'!D9+'11054'!D9+'11055'!D9+'11056'!D9+'11057'!D9+'11058'!D9+'11059'!D9+'11060'!D9+'24704'!D9+'28843'!D9+'22953'!D9</f>
        <v>1778457</v>
      </c>
      <c r="E8" s="134"/>
      <c r="F8" s="26">
        <v>0</v>
      </c>
      <c r="G8" s="26">
        <f t="shared" si="0"/>
        <v>1778457</v>
      </c>
      <c r="H8" s="136"/>
    </row>
    <row r="9" spans="1:11" x14ac:dyDescent="0.55000000000000004">
      <c r="A9" s="136">
        <v>5</v>
      </c>
      <c r="B9" s="137" t="s">
        <v>11</v>
      </c>
      <c r="C9" s="134">
        <f>'10707'!C10+'11051'!C10+'11052'!C10+'11053'!C10+'11054'!C10+'11055'!C10+'11056'!C10+'11057'!C10+'11058'!C10+'11059'!C10+'11060'!C10+'24704'!C10+'28843'!C10+'22953'!C10</f>
        <v>1545</v>
      </c>
      <c r="D9" s="26">
        <f>'10707'!D10+'11051'!D10+'11052'!D10+'11053'!D10+'11054'!D10+'11055'!D10+'11056'!D10+'11057'!D10+'11058'!D10+'11059'!D10+'11060'!D10+'24704'!D10+'28843'!D10+'22953'!D10</f>
        <v>693664</v>
      </c>
      <c r="E9" s="134">
        <f>รอยต่อนอกจังหวัด!C8</f>
        <v>272</v>
      </c>
      <c r="F9" s="26">
        <f>รอยต่อนอกจังหวัด!G8</f>
        <v>105800</v>
      </c>
      <c r="G9" s="26">
        <f t="shared" si="0"/>
        <v>693664</v>
      </c>
      <c r="H9" s="136"/>
    </row>
    <row r="10" spans="1:11" x14ac:dyDescent="0.55000000000000004">
      <c r="A10" s="136">
        <v>6</v>
      </c>
      <c r="B10" s="137" t="s">
        <v>6</v>
      </c>
      <c r="C10" s="134">
        <f>'10707'!C11+'11051'!C11+'11052'!C11+'11053'!C11+'11054'!C11+'11055'!C11+'11056'!C11+'11057'!C11+'11058'!C11+'11059'!C11+'11060'!C11+'24704'!C11+'28843'!C11+'22953'!C11</f>
        <v>2658</v>
      </c>
      <c r="D10" s="26">
        <f>'10707'!D11+'11051'!D11+'11052'!D11+'11053'!D11+'11054'!D11+'11055'!D11+'11056'!D11+'11057'!D11+'11058'!D11+'11059'!D11+'11060'!D11+'24704'!D11+'28843'!D11+'22953'!D11</f>
        <v>1021549.75</v>
      </c>
      <c r="E10" s="134"/>
      <c r="F10" s="26">
        <v>0</v>
      </c>
      <c r="G10" s="26">
        <f t="shared" si="0"/>
        <v>1021549.75</v>
      </c>
      <c r="H10" s="136"/>
    </row>
    <row r="11" spans="1:11" x14ac:dyDescent="0.55000000000000004">
      <c r="A11" s="136">
        <v>7</v>
      </c>
      <c r="B11" s="137" t="s">
        <v>7</v>
      </c>
      <c r="C11" s="134">
        <f>'10707'!C12+'11051'!C12+'11052'!C12+'11053'!C12+'11054'!C12+'11055'!C12+'11056'!C12+'11057'!C12+'11058'!C12+'11059'!C12+'11060'!C12+'24704'!C12+'28843'!C12+'22953'!C12</f>
        <v>1938</v>
      </c>
      <c r="D11" s="26">
        <f>'10707'!D12+'11051'!D12+'11052'!D12+'11053'!D12+'11054'!D12+'11055'!D12+'11056'!D12+'11057'!D12+'11058'!D12+'11059'!D12+'11060'!D12+'24704'!D12+'28843'!D12+'22953'!D12</f>
        <v>910637</v>
      </c>
      <c r="E11" s="134">
        <f>รอยต่อนอกจังหวัด!C9</f>
        <v>95</v>
      </c>
      <c r="F11" s="26">
        <f>รอยต่อนอกจังหวัด!G9</f>
        <v>17000</v>
      </c>
      <c r="G11" s="26">
        <f t="shared" si="0"/>
        <v>910637</v>
      </c>
      <c r="H11" s="136"/>
    </row>
    <row r="12" spans="1:11" x14ac:dyDescent="0.55000000000000004">
      <c r="A12" s="136">
        <v>8</v>
      </c>
      <c r="B12" s="137" t="s">
        <v>8</v>
      </c>
      <c r="C12" s="134">
        <f>'10707'!C13+'11051'!C13+'11052'!C13+'11053'!C13+'11054'!C13+'11055'!C13+'11056'!C13+'11057'!C13+'11058'!C13+'11059'!C13+'11060'!C13+'24704'!C13+'28843'!C13+'22953'!C13</f>
        <v>1603</v>
      </c>
      <c r="D12" s="26">
        <f>'10707'!D13+'11051'!D13+'11052'!D13+'11053'!D13+'11054'!D13+'11055'!D13+'11056'!D13+'11057'!D13+'11058'!D13+'11059'!D13+'11060'!D13+'24704'!D13+'28843'!D13+'22953'!D13</f>
        <v>757692.75</v>
      </c>
      <c r="E12" s="134"/>
      <c r="F12" s="26">
        <v>0</v>
      </c>
      <c r="G12" s="26">
        <f t="shared" si="0"/>
        <v>757692.75</v>
      </c>
      <c r="H12" s="136"/>
    </row>
    <row r="13" spans="1:11" x14ac:dyDescent="0.55000000000000004">
      <c r="A13" s="136">
        <v>9</v>
      </c>
      <c r="B13" s="137" t="s">
        <v>9</v>
      </c>
      <c r="C13" s="134">
        <f>'10707'!C14+'11051'!C14+'11052'!C14+'11053'!C14+'11054'!C14+'11055'!C14+'11056'!C14+'11057'!C14+'11058'!C14+'11059'!C14+'11060'!C14+'24704'!C14+'28843'!C14+'22953'!C14</f>
        <v>2939</v>
      </c>
      <c r="D13" s="26">
        <f>'10707'!D14+'11051'!D14+'11052'!D14+'11053'!D14+'11054'!D14+'11055'!D14+'11056'!D14+'11057'!D14+'11058'!D14+'11059'!D14+'11060'!D14+'24704'!D14+'28843'!D14+'22953'!D14</f>
        <v>1283773.75</v>
      </c>
      <c r="E13" s="134"/>
      <c r="F13" s="26">
        <v>0</v>
      </c>
      <c r="G13" s="26">
        <f t="shared" si="0"/>
        <v>1283773.75</v>
      </c>
      <c r="H13" s="136"/>
    </row>
    <row r="14" spans="1:11" x14ac:dyDescent="0.55000000000000004">
      <c r="A14" s="136">
        <v>10</v>
      </c>
      <c r="B14" s="137" t="s">
        <v>12</v>
      </c>
      <c r="C14" s="134">
        <f>'10707'!C15+'11051'!C15+'11052'!C15+'11053'!C15+'11054'!C15+'11055'!C15+'11056'!C15+'11057'!C15+'11058'!C15+'11059'!C15+'11060'!C15+'24704'!C15+'28843'!C15+'22953'!C15</f>
        <v>1587</v>
      </c>
      <c r="D14" s="26">
        <f>'10707'!D15+'11051'!D15+'11052'!D15+'11053'!D15+'11054'!D15+'11055'!D15+'11056'!D15+'11057'!D15+'11058'!D15+'11059'!D15+'11060'!D15+'24704'!D15+'28843'!D15+'22953'!D15</f>
        <v>657691.75</v>
      </c>
      <c r="E14" s="134"/>
      <c r="F14" s="26">
        <v>0</v>
      </c>
      <c r="G14" s="26">
        <f t="shared" si="0"/>
        <v>657691.75</v>
      </c>
      <c r="H14" s="138"/>
    </row>
    <row r="15" spans="1:11" x14ac:dyDescent="0.55000000000000004">
      <c r="A15" s="136">
        <v>11</v>
      </c>
      <c r="B15" s="137" t="s">
        <v>13</v>
      </c>
      <c r="C15" s="134">
        <f>'10707'!C16+'11051'!C16+'11052'!C16+'11053'!C16+'11054'!C16+'11055'!C16+'11056'!C16+'11057'!C16+'11058'!C16+'11059'!C16+'11060'!C16+'24704'!C16+'28843'!C16+'22953'!C16</f>
        <v>925</v>
      </c>
      <c r="D15" s="26">
        <f>'10707'!D16+'11051'!D16+'11052'!D16+'11053'!D16+'11054'!D16+'11055'!D16+'11056'!D16+'11057'!D16+'11058'!D16+'11059'!D16+'11060'!D16+'24704'!D16+'28843'!D16+'22953'!D16</f>
        <v>444533.25</v>
      </c>
      <c r="E15" s="134"/>
      <c r="F15" s="26">
        <v>0</v>
      </c>
      <c r="G15" s="26">
        <f t="shared" si="0"/>
        <v>444533.25</v>
      </c>
      <c r="H15" s="138"/>
    </row>
    <row r="16" spans="1:11" x14ac:dyDescent="0.55000000000000004">
      <c r="A16" s="136">
        <v>12</v>
      </c>
      <c r="B16" s="137" t="s">
        <v>15</v>
      </c>
      <c r="C16" s="134">
        <f>'10707'!C17+'11051'!C17+'11052'!C17+'11053'!C17+'11054'!C17+'11055'!C17+'11056'!C17+'11057'!C17+'11058'!C17+'11059'!C17+'11060'!C17+'24704'!C17+'28843'!C17+'22953'!C17</f>
        <v>1717</v>
      </c>
      <c r="D16" s="26">
        <f>'10707'!D17+'11051'!D17+'11052'!D17+'11053'!D17+'11054'!D17+'11055'!D17+'11056'!D17+'11057'!D17+'11058'!D17+'11059'!D17+'11060'!D17+'24704'!D17+'28843'!D17+'22953'!D17</f>
        <v>769029</v>
      </c>
      <c r="E16" s="134">
        <f>รอยต่อนอกจังหวัด!C10</f>
        <v>4</v>
      </c>
      <c r="F16" s="26">
        <f>รอยต่อนอกจังหวัด!G10</f>
        <v>2160</v>
      </c>
      <c r="G16" s="26">
        <f t="shared" si="0"/>
        <v>769029</v>
      </c>
      <c r="H16" s="136"/>
    </row>
    <row r="17" spans="1:8" x14ac:dyDescent="0.55000000000000004">
      <c r="A17" s="136">
        <v>13</v>
      </c>
      <c r="B17" s="137" t="s">
        <v>81</v>
      </c>
      <c r="C17" s="134">
        <f>'10707'!C18+'11051'!C18+'11052'!C18+'11053'!C18+'11054'!C18+'11055'!C18+'11056'!C18+'11057'!C18+'11058'!C18+'11059'!C18+'11060'!C18+'24704'!C18+'28843'!C18+'22953'!C18</f>
        <v>674</v>
      </c>
      <c r="D17" s="26">
        <f>'10707'!D18+'11051'!D18+'11052'!D18+'11053'!D18+'11054'!D18+'11055'!D18+'11056'!D18+'11057'!D18+'11058'!D18+'11059'!D18+'11060'!D18+'24704'!D18+'28843'!D18+'22953'!D18</f>
        <v>306936</v>
      </c>
      <c r="E17" s="26"/>
      <c r="F17" s="26">
        <v>0</v>
      </c>
      <c r="G17" s="26">
        <f t="shared" si="0"/>
        <v>306936</v>
      </c>
      <c r="H17" s="136"/>
    </row>
    <row r="18" spans="1:8" x14ac:dyDescent="0.55000000000000004">
      <c r="A18" s="162" t="s">
        <v>2</v>
      </c>
      <c r="B18" s="162"/>
      <c r="C18" s="135">
        <f>SUM(C5:C17)</f>
        <v>25556</v>
      </c>
      <c r="D18" s="27">
        <f>SUM(D5:D17)</f>
        <v>10723516.75</v>
      </c>
      <c r="E18" s="179">
        <f>SUM(E5:E17)</f>
        <v>718</v>
      </c>
      <c r="F18" s="27">
        <f>SUM(F5:F17)</f>
        <v>308360</v>
      </c>
      <c r="G18" s="27">
        <f>SUM(G5:G17)</f>
        <v>10723516.75</v>
      </c>
      <c r="H18" s="9"/>
    </row>
    <row r="19" spans="1:8" x14ac:dyDescent="0.55000000000000004">
      <c r="D19" s="14">
        <f>D18-รวมเรียกเก็บ!E19</f>
        <v>0</v>
      </c>
      <c r="E19" s="14"/>
      <c r="G19" s="5"/>
    </row>
    <row r="20" spans="1:8" x14ac:dyDescent="0.55000000000000004">
      <c r="G20" s="24"/>
    </row>
    <row r="21" spans="1:8" x14ac:dyDescent="0.55000000000000004">
      <c r="G21" s="24"/>
    </row>
  </sheetData>
  <mergeCells count="4">
    <mergeCell ref="A1:H1"/>
    <mergeCell ref="A2:H2"/>
    <mergeCell ref="A3:H3"/>
    <mergeCell ref="A18:B18"/>
  </mergeCells>
  <conditionalFormatting sqref="C5:C1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{89AD6810-D7B4-449A-A04A-B2CE69B34F86}</x14:id>
        </ext>
      </extLst>
    </cfRule>
  </conditionalFormatting>
  <conditionalFormatting sqref="D5:E1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{31E18E20-87CF-414D-B9AF-682899EECF6C}</x14:id>
        </ext>
      </extLst>
    </cfRule>
  </conditionalFormatting>
  <pageMargins left="0.23622047244094491" right="0.23622047244094491" top="0.74803149606299213" bottom="0.74803149606299213" header="0.31496062992125984" footer="0.31496062992125984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AD6810-D7B4-449A-A04A-B2CE69B34F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C5:C17</xm:sqref>
        </x14:conditionalFormatting>
        <x14:conditionalFormatting xmlns:xm="http://schemas.microsoft.com/office/excel/2006/main">
          <x14:cfRule type="dataBar" id="{31E18E20-87CF-414D-B9AF-682899EECF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D5:E17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H28"/>
  <sheetViews>
    <sheetView view="pageBreakPreview" zoomScaleNormal="100" zoomScaleSheetLayoutView="100" workbookViewId="0">
      <selection activeCell="F5" sqref="F5"/>
    </sheetView>
  </sheetViews>
  <sheetFormatPr defaultColWidth="9.125" defaultRowHeight="24" x14ac:dyDescent="0.55000000000000004"/>
  <cols>
    <col min="1" max="1" width="9.25" style="25" bestFit="1" customWidth="1"/>
    <col min="2" max="2" width="35.75" style="1" customWidth="1"/>
    <col min="3" max="3" width="30.375" style="1" customWidth="1"/>
    <col min="4" max="7" width="9.125" style="1"/>
    <col min="8" max="8" width="20.25" style="1" bestFit="1" customWidth="1"/>
    <col min="9" max="16384" width="9.125" style="1"/>
  </cols>
  <sheetData>
    <row r="1" spans="1:4" x14ac:dyDescent="0.55000000000000004">
      <c r="A1" s="163" t="s">
        <v>69</v>
      </c>
      <c r="B1" s="163"/>
      <c r="C1" s="163"/>
      <c r="D1" s="44"/>
    </row>
    <row r="2" spans="1:4" x14ac:dyDescent="0.55000000000000004">
      <c r="A2" s="144" t="s">
        <v>121</v>
      </c>
      <c r="B2" s="144"/>
      <c r="C2" s="144"/>
    </row>
    <row r="3" spans="1:4" x14ac:dyDescent="0.55000000000000004">
      <c r="A3" s="144"/>
      <c r="B3" s="144"/>
      <c r="C3" s="144"/>
    </row>
    <row r="4" spans="1:4" ht="48" x14ac:dyDescent="0.55000000000000004">
      <c r="A4" s="2" t="s">
        <v>0</v>
      </c>
      <c r="B4" s="2" t="s">
        <v>20</v>
      </c>
      <c r="C4" s="3" t="s">
        <v>115</v>
      </c>
    </row>
    <row r="5" spans="1:4" x14ac:dyDescent="0.55000000000000004">
      <c r="A5" s="164" t="s">
        <v>99</v>
      </c>
      <c r="B5" s="165"/>
      <c r="C5" s="166"/>
    </row>
    <row r="6" spans="1:4" x14ac:dyDescent="0.55000000000000004">
      <c r="A6" s="18">
        <v>1</v>
      </c>
      <c r="B6" s="12" t="s">
        <v>4</v>
      </c>
      <c r="C6" s="21">
        <f>รวมเรียกเก็บ!E5+CTMRI!C4</f>
        <v>12050319.5</v>
      </c>
    </row>
    <row r="7" spans="1:4" x14ac:dyDescent="0.55000000000000004">
      <c r="A7" s="78">
        <v>2</v>
      </c>
      <c r="B7" s="79" t="s">
        <v>3</v>
      </c>
      <c r="C7" s="80">
        <f>รวมเรียกเก็บ!E6</f>
        <v>52280.75</v>
      </c>
    </row>
    <row r="8" spans="1:4" x14ac:dyDescent="0.55000000000000004">
      <c r="A8" s="18">
        <v>3</v>
      </c>
      <c r="B8" s="12" t="s">
        <v>14</v>
      </c>
      <c r="C8" s="21">
        <f>รวมเรียกเก็บ!E7</f>
        <v>22398</v>
      </c>
    </row>
    <row r="9" spans="1:4" x14ac:dyDescent="0.55000000000000004">
      <c r="A9" s="78">
        <v>4</v>
      </c>
      <c r="B9" s="79" t="s">
        <v>10</v>
      </c>
      <c r="C9" s="80">
        <f>รวมเรียกเก็บ!E8</f>
        <v>50917</v>
      </c>
    </row>
    <row r="10" spans="1:4" x14ac:dyDescent="0.55000000000000004">
      <c r="A10" s="18">
        <v>5</v>
      </c>
      <c r="B10" s="12" t="s">
        <v>11</v>
      </c>
      <c r="C10" s="21">
        <f>รวมเรียกเก็บ!E9</f>
        <v>53136</v>
      </c>
    </row>
    <row r="11" spans="1:4" x14ac:dyDescent="0.55000000000000004">
      <c r="A11" s="78">
        <v>6</v>
      </c>
      <c r="B11" s="79" t="s">
        <v>6</v>
      </c>
      <c r="C11" s="80">
        <f>รวมเรียกเก็บ!E10+CTMRI!C5</f>
        <v>384438</v>
      </c>
    </row>
    <row r="12" spans="1:4" x14ac:dyDescent="0.55000000000000004">
      <c r="A12" s="18">
        <v>7</v>
      </c>
      <c r="B12" s="12" t="s">
        <v>7</v>
      </c>
      <c r="C12" s="21">
        <f>รวมเรียกเก็บ!E11</f>
        <v>32853.5</v>
      </c>
    </row>
    <row r="13" spans="1:4" x14ac:dyDescent="0.55000000000000004">
      <c r="A13" s="78">
        <v>8</v>
      </c>
      <c r="B13" s="79" t="s">
        <v>8</v>
      </c>
      <c r="C13" s="80">
        <f>รวมเรียกเก็บ!E12</f>
        <v>106276</v>
      </c>
    </row>
    <row r="14" spans="1:4" x14ac:dyDescent="0.55000000000000004">
      <c r="A14" s="18">
        <v>9</v>
      </c>
      <c r="B14" s="12" t="s">
        <v>9</v>
      </c>
      <c r="C14" s="21">
        <f>รวมเรียกเก็บ!E13</f>
        <v>192266.5</v>
      </c>
    </row>
    <row r="15" spans="1:4" x14ac:dyDescent="0.55000000000000004">
      <c r="A15" s="78">
        <v>10</v>
      </c>
      <c r="B15" s="79" t="s">
        <v>12</v>
      </c>
      <c r="C15" s="80">
        <f>รวมเรียกเก็บ!E14</f>
        <v>79934.5</v>
      </c>
    </row>
    <row r="16" spans="1:4" x14ac:dyDescent="0.55000000000000004">
      <c r="A16" s="18">
        <v>11</v>
      </c>
      <c r="B16" s="12" t="s">
        <v>13</v>
      </c>
      <c r="C16" s="21">
        <f>รวมเรียกเก็บ!E15</f>
        <v>38565</v>
      </c>
    </row>
    <row r="17" spans="1:8" x14ac:dyDescent="0.55000000000000004">
      <c r="A17" s="78">
        <v>12</v>
      </c>
      <c r="B17" s="79" t="s">
        <v>15</v>
      </c>
      <c r="C17" s="80">
        <f>รวมเรียกเก็บ!E16</f>
        <v>40012</v>
      </c>
    </row>
    <row r="18" spans="1:8" x14ac:dyDescent="0.55000000000000004">
      <c r="A18" s="18">
        <v>13</v>
      </c>
      <c r="B18" s="12" t="s">
        <v>81</v>
      </c>
      <c r="C18" s="47">
        <f>รวมเรียกเก็บ!E17</f>
        <v>19563</v>
      </c>
    </row>
    <row r="19" spans="1:8" ht="33" x14ac:dyDescent="0.75">
      <c r="A19" s="78">
        <v>14</v>
      </c>
      <c r="B19" s="79" t="s">
        <v>72</v>
      </c>
      <c r="C19" s="80">
        <f>รวมเรียกเก็บ!E18</f>
        <v>500557</v>
      </c>
      <c r="H19" s="39"/>
    </row>
    <row r="20" spans="1:8" ht="33.75" thickBot="1" x14ac:dyDescent="0.8">
      <c r="A20" s="172" t="s">
        <v>2</v>
      </c>
      <c r="B20" s="173"/>
      <c r="C20" s="42">
        <f>SUM(C6:C19)</f>
        <v>13623516.75</v>
      </c>
      <c r="H20" s="39"/>
    </row>
    <row r="21" spans="1:8" ht="33.75" thickTop="1" x14ac:dyDescent="0.75">
      <c r="A21" s="167" t="s">
        <v>18</v>
      </c>
      <c r="B21" s="168"/>
      <c r="C21" s="169"/>
      <c r="H21" s="39"/>
    </row>
    <row r="22" spans="1:8" x14ac:dyDescent="0.55000000000000004">
      <c r="A22" s="18">
        <v>1</v>
      </c>
      <c r="B22" s="12" t="s">
        <v>73</v>
      </c>
      <c r="C22" s="21">
        <f>รอยต่อนอกจังหวัด!D11</f>
        <v>289200</v>
      </c>
    </row>
    <row r="23" spans="1:8" x14ac:dyDescent="0.55000000000000004">
      <c r="A23" s="18">
        <v>2</v>
      </c>
      <c r="B23" s="12" t="s">
        <v>75</v>
      </c>
      <c r="C23" s="21">
        <f>รอยต่อนอกจังหวัด!E11</f>
        <v>17000</v>
      </c>
    </row>
    <row r="24" spans="1:8" x14ac:dyDescent="0.55000000000000004">
      <c r="A24" s="18">
        <v>3</v>
      </c>
      <c r="B24" s="81" t="s">
        <v>80</v>
      </c>
      <c r="C24" s="80">
        <f>รอยต่อนอกจังหวัด!F11</f>
        <v>2160</v>
      </c>
    </row>
    <row r="25" spans="1:8" x14ac:dyDescent="0.55000000000000004">
      <c r="A25" s="149" t="s">
        <v>2</v>
      </c>
      <c r="B25" s="150"/>
      <c r="C25" s="21">
        <f>SUM(C22:C24)</f>
        <v>308360</v>
      </c>
    </row>
    <row r="26" spans="1:8" ht="24.75" thickBot="1" x14ac:dyDescent="0.6">
      <c r="A26" s="170" t="s">
        <v>76</v>
      </c>
      <c r="B26" s="171"/>
      <c r="C26" s="42">
        <f>C20+C25</f>
        <v>13931876.75</v>
      </c>
    </row>
    <row r="27" spans="1:8" ht="24.75" thickTop="1" x14ac:dyDescent="0.55000000000000004"/>
    <row r="28" spans="1:8" x14ac:dyDescent="0.55000000000000004">
      <c r="B28" s="54" t="s">
        <v>110</v>
      </c>
      <c r="C28" s="95">
        <f>38000000-C26</f>
        <v>24068123.25</v>
      </c>
    </row>
  </sheetData>
  <mergeCells count="8">
    <mergeCell ref="A1:C1"/>
    <mergeCell ref="A25:B25"/>
    <mergeCell ref="A5:C5"/>
    <mergeCell ref="A21:C21"/>
    <mergeCell ref="A26:B26"/>
    <mergeCell ref="A2:C2"/>
    <mergeCell ref="A3:C3"/>
    <mergeCell ref="A20:B20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8"/>
  <sheetViews>
    <sheetView topLeftCell="A4" zoomScale="115" zoomScaleNormal="115" workbookViewId="0">
      <selection activeCell="D18" sqref="D18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17.875" style="1" customWidth="1"/>
    <col min="4" max="4" width="20.12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23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55000000000000004">
      <c r="A5" s="146" t="s">
        <v>3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38</v>
      </c>
      <c r="D6" s="48">
        <v>12883.75</v>
      </c>
      <c r="E6" s="123">
        <f>D6/C6</f>
        <v>339.04605263157896</v>
      </c>
    </row>
    <row r="7" spans="1:5" x14ac:dyDescent="0.55000000000000004">
      <c r="A7" s="29">
        <v>2</v>
      </c>
      <c r="B7" s="108" t="s">
        <v>3</v>
      </c>
      <c r="C7" s="108">
        <v>0</v>
      </c>
      <c r="D7" s="109">
        <v>0</v>
      </c>
      <c r="E7" s="124" t="e">
        <f>D7/C7</f>
        <v>#DIV/0!</v>
      </c>
    </row>
    <row r="8" spans="1:5" x14ac:dyDescent="0.55000000000000004">
      <c r="A8" s="29">
        <v>3</v>
      </c>
      <c r="B8" s="6" t="s">
        <v>14</v>
      </c>
      <c r="C8" s="6">
        <v>0</v>
      </c>
      <c r="D8" s="16">
        <v>0</v>
      </c>
      <c r="E8" s="125" t="e">
        <f t="shared" ref="E8:E18" si="0">D8/C8</f>
        <v>#DIV/0!</v>
      </c>
    </row>
    <row r="9" spans="1:5" x14ac:dyDescent="0.55000000000000004">
      <c r="A9" s="29">
        <v>4</v>
      </c>
      <c r="B9" s="6" t="s">
        <v>10</v>
      </c>
      <c r="C9" s="6">
        <v>1</v>
      </c>
      <c r="D9" s="41">
        <v>181.5</v>
      </c>
      <c r="E9" s="125">
        <f t="shared" si="0"/>
        <v>181.5</v>
      </c>
    </row>
    <row r="10" spans="1:5" x14ac:dyDescent="0.55000000000000004">
      <c r="A10" s="29">
        <v>5</v>
      </c>
      <c r="B10" s="6" t="s">
        <v>11</v>
      </c>
      <c r="C10" s="6">
        <v>0</v>
      </c>
      <c r="D10" s="41">
        <v>0</v>
      </c>
      <c r="E10" s="125" t="e">
        <f t="shared" si="0"/>
        <v>#DIV/0!</v>
      </c>
    </row>
    <row r="11" spans="1:5" x14ac:dyDescent="0.55000000000000004">
      <c r="A11" s="29">
        <v>6</v>
      </c>
      <c r="B11" s="6" t="s">
        <v>6</v>
      </c>
      <c r="C11" s="6">
        <v>1</v>
      </c>
      <c r="D11" s="41">
        <v>175.5</v>
      </c>
      <c r="E11" s="125">
        <f t="shared" si="0"/>
        <v>175.5</v>
      </c>
    </row>
    <row r="12" spans="1:5" x14ac:dyDescent="0.55000000000000004">
      <c r="A12" s="29">
        <v>7</v>
      </c>
      <c r="B12" s="6" t="s">
        <v>7</v>
      </c>
      <c r="C12" s="6">
        <v>0</v>
      </c>
      <c r="D12" s="16">
        <v>0</v>
      </c>
      <c r="E12" s="125" t="e">
        <f t="shared" si="0"/>
        <v>#DIV/0!</v>
      </c>
    </row>
    <row r="13" spans="1:5" x14ac:dyDescent="0.55000000000000004">
      <c r="A13" s="29">
        <v>8</v>
      </c>
      <c r="B13" s="6" t="s">
        <v>8</v>
      </c>
      <c r="C13" s="6">
        <v>0</v>
      </c>
      <c r="D13" s="16">
        <v>0</v>
      </c>
      <c r="E13" s="125" t="e">
        <f t="shared" si="0"/>
        <v>#DIV/0!</v>
      </c>
    </row>
    <row r="14" spans="1:5" x14ac:dyDescent="0.55000000000000004">
      <c r="A14" s="49">
        <v>9</v>
      </c>
      <c r="B14" s="50" t="s">
        <v>9</v>
      </c>
      <c r="C14" s="50">
        <v>150</v>
      </c>
      <c r="D14" s="41">
        <v>39040</v>
      </c>
      <c r="E14" s="125">
        <f t="shared" si="0"/>
        <v>260.26666666666665</v>
      </c>
    </row>
    <row r="15" spans="1:5" x14ac:dyDescent="0.55000000000000004">
      <c r="A15" s="49">
        <v>10</v>
      </c>
      <c r="B15" s="50" t="s">
        <v>12</v>
      </c>
      <c r="C15" s="50">
        <v>0</v>
      </c>
      <c r="D15" s="41">
        <v>0</v>
      </c>
      <c r="E15" s="125" t="e">
        <f t="shared" si="0"/>
        <v>#DIV/0!</v>
      </c>
    </row>
    <row r="16" spans="1:5" x14ac:dyDescent="0.55000000000000004">
      <c r="A16" s="29">
        <v>11</v>
      </c>
      <c r="B16" s="6" t="s">
        <v>13</v>
      </c>
      <c r="C16" s="6">
        <v>0</v>
      </c>
      <c r="D16" s="16">
        <v>0</v>
      </c>
      <c r="E16" s="125" t="e">
        <f t="shared" si="0"/>
        <v>#DIV/0!</v>
      </c>
    </row>
    <row r="17" spans="1:6" x14ac:dyDescent="0.55000000000000004">
      <c r="A17" s="29">
        <v>12</v>
      </c>
      <c r="B17" s="6" t="s">
        <v>15</v>
      </c>
      <c r="C17" s="6">
        <v>0</v>
      </c>
      <c r="D17" s="16">
        <v>0</v>
      </c>
      <c r="E17" s="125" t="e">
        <f t="shared" si="0"/>
        <v>#DIV/0!</v>
      </c>
    </row>
    <row r="18" spans="1:6" x14ac:dyDescent="0.55000000000000004">
      <c r="A18" s="29">
        <v>13</v>
      </c>
      <c r="B18" s="6" t="s">
        <v>81</v>
      </c>
      <c r="C18" s="6">
        <v>0</v>
      </c>
      <c r="D18" s="46">
        <v>0</v>
      </c>
      <c r="E18" s="125" t="e">
        <f t="shared" si="0"/>
        <v>#DIV/0!</v>
      </c>
    </row>
    <row r="19" spans="1:6" x14ac:dyDescent="0.55000000000000004">
      <c r="A19" s="143" t="s">
        <v>2</v>
      </c>
      <c r="B19" s="143"/>
      <c r="C19" s="21">
        <f>SUM(C6:C18)</f>
        <v>190</v>
      </c>
      <c r="D19" s="21">
        <f>SUM(D6:D18)</f>
        <v>52280.75</v>
      </c>
      <c r="E19" s="126">
        <f>D19/C19</f>
        <v>275.16184210526313</v>
      </c>
    </row>
    <row r="20" spans="1:6" x14ac:dyDescent="0.55000000000000004">
      <c r="C20" s="8"/>
      <c r="F20" s="45"/>
    </row>
    <row r="23" spans="1:6" hidden="1" x14ac:dyDescent="0.55000000000000004">
      <c r="A23" s="142" t="s">
        <v>31</v>
      </c>
      <c r="B23" s="142"/>
      <c r="D23" s="142" t="s">
        <v>34</v>
      </c>
      <c r="E23" s="142"/>
    </row>
    <row r="24" spans="1:6" hidden="1" x14ac:dyDescent="0.55000000000000004"/>
    <row r="25" spans="1:6" hidden="1" x14ac:dyDescent="0.55000000000000004">
      <c r="D25" s="142"/>
      <c r="E25" s="142"/>
    </row>
    <row r="26" spans="1:6" hidden="1" x14ac:dyDescent="0.55000000000000004">
      <c r="A26" s="142" t="s">
        <v>35</v>
      </c>
      <c r="B26" s="142"/>
      <c r="D26" s="148" t="s">
        <v>36</v>
      </c>
      <c r="E26" s="148"/>
    </row>
    <row r="27" spans="1:6" hidden="1" x14ac:dyDescent="0.55000000000000004">
      <c r="A27" s="142" t="s">
        <v>33</v>
      </c>
      <c r="B27" s="142"/>
      <c r="D27" s="142" t="s">
        <v>37</v>
      </c>
      <c r="E27" s="142"/>
    </row>
    <row r="28" spans="1:6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8"/>
  <sheetViews>
    <sheetView topLeftCell="A4" zoomScale="60" zoomScaleNormal="60" workbookViewId="0">
      <selection activeCell="J18" sqref="J18"/>
    </sheetView>
  </sheetViews>
  <sheetFormatPr defaultColWidth="9.125" defaultRowHeight="24" x14ac:dyDescent="0.55000000000000004"/>
  <cols>
    <col min="1" max="1" width="9.25" style="25" bestFit="1" customWidth="1"/>
    <col min="2" max="2" width="35.75" style="1" customWidth="1"/>
    <col min="3" max="3" width="32.75" style="1" customWidth="1"/>
    <col min="4" max="7" width="9.125" style="1"/>
    <col min="8" max="8" width="57.125" style="1" customWidth="1"/>
    <col min="9" max="9" width="26.625" style="1" customWidth="1"/>
    <col min="10" max="16384" width="9.125" style="1"/>
  </cols>
  <sheetData>
    <row r="1" spans="1:10" x14ac:dyDescent="0.55000000000000004">
      <c r="A1" s="163" t="s">
        <v>69</v>
      </c>
      <c r="B1" s="163"/>
      <c r="C1" s="163"/>
      <c r="D1" s="44"/>
    </row>
    <row r="2" spans="1:10" x14ac:dyDescent="0.55000000000000004">
      <c r="A2" s="144" t="s">
        <v>84</v>
      </c>
      <c r="B2" s="144"/>
      <c r="C2" s="144"/>
    </row>
    <row r="3" spans="1:10" x14ac:dyDescent="0.55000000000000004">
      <c r="A3" s="144"/>
      <c r="B3" s="144"/>
      <c r="C3" s="144"/>
    </row>
    <row r="4" spans="1:10" ht="48" x14ac:dyDescent="0.55000000000000004">
      <c r="A4" s="2" t="s">
        <v>0</v>
      </c>
      <c r="B4" s="2" t="s">
        <v>20</v>
      </c>
      <c r="C4" s="3" t="s">
        <v>70</v>
      </c>
    </row>
    <row r="5" spans="1:10" x14ac:dyDescent="0.55000000000000004">
      <c r="A5" s="164" t="s">
        <v>71</v>
      </c>
      <c r="B5" s="165"/>
      <c r="C5" s="166"/>
      <c r="H5" s="1" t="s">
        <v>85</v>
      </c>
      <c r="I5" s="53">
        <v>35000000</v>
      </c>
      <c r="J5" s="52" t="s">
        <v>86</v>
      </c>
    </row>
    <row r="6" spans="1:10" x14ac:dyDescent="0.55000000000000004">
      <c r="A6" s="18">
        <v>1</v>
      </c>
      <c r="B6" s="12" t="s">
        <v>4</v>
      </c>
      <c r="C6" s="21">
        <f>รวมเรียกเก็บ!E5</f>
        <v>9150319.5</v>
      </c>
      <c r="H6" s="1" t="s">
        <v>87</v>
      </c>
      <c r="I6" s="53">
        <v>5999999.9999999991</v>
      </c>
      <c r="J6" s="52" t="s">
        <v>86</v>
      </c>
    </row>
    <row r="7" spans="1:10" x14ac:dyDescent="0.55000000000000004">
      <c r="A7" s="18">
        <v>2</v>
      </c>
      <c r="B7" s="12" t="s">
        <v>3</v>
      </c>
      <c r="C7" s="21">
        <f>รวมเรียกเก็บ!E6</f>
        <v>52280.75</v>
      </c>
      <c r="H7" s="1" t="s">
        <v>88</v>
      </c>
      <c r="I7" s="53">
        <f>I5-I6</f>
        <v>29000000</v>
      </c>
      <c r="J7" s="52" t="s">
        <v>86</v>
      </c>
    </row>
    <row r="8" spans="1:10" x14ac:dyDescent="0.55000000000000004">
      <c r="A8" s="18">
        <v>3</v>
      </c>
      <c r="B8" s="12" t="s">
        <v>14</v>
      </c>
      <c r="C8" s="21">
        <f>รวมเรียกเก็บ!E7</f>
        <v>22398</v>
      </c>
    </row>
    <row r="9" spans="1:10" x14ac:dyDescent="0.55000000000000004">
      <c r="A9" s="18">
        <v>4</v>
      </c>
      <c r="B9" s="12" t="s">
        <v>10</v>
      </c>
      <c r="C9" s="21">
        <f>รวมเรียกเก็บ!E8</f>
        <v>50917</v>
      </c>
      <c r="H9" s="1" t="s">
        <v>89</v>
      </c>
      <c r="I9" s="24">
        <f>I7</f>
        <v>29000000</v>
      </c>
      <c r="J9" s="52" t="s">
        <v>86</v>
      </c>
    </row>
    <row r="10" spans="1:10" x14ac:dyDescent="0.55000000000000004">
      <c r="A10" s="18">
        <v>5</v>
      </c>
      <c r="B10" s="12" t="s">
        <v>11</v>
      </c>
      <c r="C10" s="21">
        <f>รวมเรียกเก็บ!E9</f>
        <v>53136</v>
      </c>
      <c r="H10" s="1" t="s">
        <v>90</v>
      </c>
      <c r="I10" s="24">
        <f>C20</f>
        <v>10723516.75</v>
      </c>
      <c r="J10" s="52" t="s">
        <v>86</v>
      </c>
    </row>
    <row r="11" spans="1:10" x14ac:dyDescent="0.55000000000000004">
      <c r="A11" s="18">
        <v>6</v>
      </c>
      <c r="B11" s="12" t="s">
        <v>6</v>
      </c>
      <c r="C11" s="21">
        <f>รวมเรียกเก็บ!E10</f>
        <v>384438</v>
      </c>
      <c r="H11" s="1" t="s">
        <v>91</v>
      </c>
      <c r="I11" s="24" t="e">
        <f>C27</f>
        <v>#REF!</v>
      </c>
      <c r="J11" s="52" t="s">
        <v>86</v>
      </c>
    </row>
    <row r="12" spans="1:10" x14ac:dyDescent="0.55000000000000004">
      <c r="A12" s="18">
        <v>7</v>
      </c>
      <c r="B12" s="12" t="s">
        <v>7</v>
      </c>
      <c r="C12" s="21">
        <f>รวมเรียกเก็บ!E11</f>
        <v>32853.5</v>
      </c>
      <c r="H12" s="1" t="s">
        <v>92</v>
      </c>
      <c r="I12" s="24" t="e">
        <f>I9-I10-I11</f>
        <v>#REF!</v>
      </c>
      <c r="J12" s="52" t="s">
        <v>86</v>
      </c>
    </row>
    <row r="13" spans="1:10" x14ac:dyDescent="0.55000000000000004">
      <c r="A13" s="18">
        <v>8</v>
      </c>
      <c r="B13" s="12" t="s">
        <v>8</v>
      </c>
      <c r="C13" s="21">
        <f>รวมเรียกเก็บ!E12</f>
        <v>106276</v>
      </c>
    </row>
    <row r="14" spans="1:10" x14ac:dyDescent="0.55000000000000004">
      <c r="A14" s="18">
        <v>9</v>
      </c>
      <c r="B14" s="12" t="s">
        <v>9</v>
      </c>
      <c r="C14" s="21">
        <f>รวมเรียกเก็บ!E13</f>
        <v>192266.5</v>
      </c>
      <c r="H14" s="1" t="s">
        <v>93</v>
      </c>
      <c r="I14" s="53">
        <f>I6</f>
        <v>5999999.9999999991</v>
      </c>
      <c r="J14" s="52" t="s">
        <v>86</v>
      </c>
    </row>
    <row r="15" spans="1:10" x14ac:dyDescent="0.55000000000000004">
      <c r="A15" s="18">
        <v>10</v>
      </c>
      <c r="B15" s="12" t="s">
        <v>12</v>
      </c>
      <c r="C15" s="21">
        <f>รวมเรียกเก็บ!E14</f>
        <v>79934.5</v>
      </c>
      <c r="H15" s="1" t="s">
        <v>94</v>
      </c>
      <c r="I15" s="53">
        <v>1500000</v>
      </c>
      <c r="J15" s="52" t="s">
        <v>86</v>
      </c>
    </row>
    <row r="16" spans="1:10" x14ac:dyDescent="0.55000000000000004">
      <c r="A16" s="18">
        <v>11</v>
      </c>
      <c r="B16" s="12" t="s">
        <v>13</v>
      </c>
      <c r="C16" s="21">
        <f>รวมเรียกเก็บ!E15</f>
        <v>38565</v>
      </c>
      <c r="H16" s="1" t="s">
        <v>95</v>
      </c>
      <c r="I16" s="53">
        <f>I14-I15</f>
        <v>4499999.9999999991</v>
      </c>
      <c r="J16" s="52" t="s">
        <v>86</v>
      </c>
    </row>
    <row r="17" spans="1:10" x14ac:dyDescent="0.55000000000000004">
      <c r="A17" s="18">
        <v>12</v>
      </c>
      <c r="B17" s="12" t="s">
        <v>15</v>
      </c>
      <c r="C17" s="21">
        <f>รวมเรียกเก็บ!E16</f>
        <v>40012</v>
      </c>
      <c r="I17" s="53"/>
      <c r="J17" s="52"/>
    </row>
    <row r="18" spans="1:10" x14ac:dyDescent="0.55000000000000004">
      <c r="A18" s="18">
        <v>13</v>
      </c>
      <c r="B18" s="12" t="s">
        <v>81</v>
      </c>
      <c r="C18" s="47">
        <f>รวมเรียกเก็บ!E17</f>
        <v>19563</v>
      </c>
      <c r="I18" s="53"/>
    </row>
    <row r="19" spans="1:10" x14ac:dyDescent="0.55000000000000004">
      <c r="A19" s="18">
        <v>14</v>
      </c>
      <c r="B19" s="12" t="s">
        <v>72</v>
      </c>
      <c r="C19" s="21">
        <f>รวมเรียกเก็บ!E18</f>
        <v>500557</v>
      </c>
      <c r="I19" s="53"/>
      <c r="J19" s="52"/>
    </row>
    <row r="20" spans="1:10" ht="33.75" thickBot="1" x14ac:dyDescent="0.8">
      <c r="A20" s="172" t="s">
        <v>2</v>
      </c>
      <c r="B20" s="173"/>
      <c r="C20" s="42">
        <f>SUM(C6:C19)</f>
        <v>10723516.75</v>
      </c>
      <c r="H20" s="39"/>
      <c r="I20" s="53"/>
    </row>
    <row r="21" spans="1:10" ht="33.75" thickTop="1" x14ac:dyDescent="0.75">
      <c r="A21" s="174" t="s">
        <v>18</v>
      </c>
      <c r="B21" s="175"/>
      <c r="C21" s="176"/>
      <c r="H21" s="39"/>
      <c r="I21" s="53"/>
    </row>
    <row r="22" spans="1:10" x14ac:dyDescent="0.55000000000000004">
      <c r="A22" s="18">
        <v>1</v>
      </c>
      <c r="B22" s="12" t="s">
        <v>73</v>
      </c>
      <c r="C22" s="21">
        <f>รอยต่อนอกจังหวัด!D11</f>
        <v>289200</v>
      </c>
      <c r="I22" s="53"/>
    </row>
    <row r="23" spans="1:10" x14ac:dyDescent="0.55000000000000004">
      <c r="A23" s="18">
        <v>2</v>
      </c>
      <c r="B23" s="12" t="s">
        <v>74</v>
      </c>
      <c r="C23" s="21" t="e">
        <f>รอยต่อนอกจังหวัด!#REF!</f>
        <v>#REF!</v>
      </c>
      <c r="I23" s="53"/>
    </row>
    <row r="24" spans="1:10" x14ac:dyDescent="0.55000000000000004">
      <c r="A24" s="18">
        <v>3</v>
      </c>
      <c r="B24" s="12" t="s">
        <v>75</v>
      </c>
      <c r="C24" s="21">
        <f>รอยต่อนอกจังหวัด!E11</f>
        <v>17000</v>
      </c>
    </row>
    <row r="25" spans="1:10" x14ac:dyDescent="0.55000000000000004">
      <c r="A25" s="18">
        <v>4</v>
      </c>
      <c r="B25" s="43" t="s">
        <v>80</v>
      </c>
      <c r="C25" s="21">
        <f>รอยต่อนอกจังหวัด!F11</f>
        <v>2160</v>
      </c>
    </row>
    <row r="26" spans="1:10" x14ac:dyDescent="0.55000000000000004">
      <c r="A26" s="149" t="s">
        <v>2</v>
      </c>
      <c r="B26" s="150"/>
      <c r="C26" s="21" t="e">
        <f>SUM(C22:C25)</f>
        <v>#REF!</v>
      </c>
    </row>
    <row r="27" spans="1:10" ht="24.75" thickBot="1" x14ac:dyDescent="0.6">
      <c r="A27" s="170" t="s">
        <v>76</v>
      </c>
      <c r="B27" s="171"/>
      <c r="C27" s="42" t="e">
        <f>C20+C26</f>
        <v>#REF!</v>
      </c>
    </row>
    <row r="28" spans="1:10" ht="24.75" thickTop="1" x14ac:dyDescent="0.55000000000000004"/>
  </sheetData>
  <mergeCells count="8">
    <mergeCell ref="A26:B26"/>
    <mergeCell ref="A27:B27"/>
    <mergeCell ref="A1:C1"/>
    <mergeCell ref="A2:C2"/>
    <mergeCell ref="A3:C3"/>
    <mergeCell ref="A5:C5"/>
    <mergeCell ref="A20:B20"/>
    <mergeCell ref="A21:C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2:I20"/>
  <sheetViews>
    <sheetView topLeftCell="A2" workbookViewId="0">
      <selection activeCell="L15" sqref="L15"/>
    </sheetView>
  </sheetViews>
  <sheetFormatPr defaultRowHeight="14.25" x14ac:dyDescent="0.2"/>
  <cols>
    <col min="3" max="3" width="31.625" customWidth="1"/>
    <col min="4" max="4" width="19" customWidth="1"/>
    <col min="5" max="5" width="7.625" customWidth="1"/>
  </cols>
  <sheetData>
    <row r="2" spans="3:6" ht="24" x14ac:dyDescent="0.55000000000000004">
      <c r="C2" s="58" t="s">
        <v>85</v>
      </c>
      <c r="D2" s="59">
        <v>35000000</v>
      </c>
      <c r="E2" s="85" t="s">
        <v>86</v>
      </c>
      <c r="F2" s="1"/>
    </row>
    <row r="3" spans="3:6" ht="24" x14ac:dyDescent="0.55000000000000004">
      <c r="C3" s="75" t="s">
        <v>87</v>
      </c>
      <c r="D3" s="56">
        <v>5999999.9999999991</v>
      </c>
      <c r="E3" s="86" t="s">
        <v>86</v>
      </c>
      <c r="F3" s="1"/>
    </row>
    <row r="4" spans="3:6" ht="24" x14ac:dyDescent="0.55000000000000004">
      <c r="C4" s="60" t="s">
        <v>88</v>
      </c>
      <c r="D4" s="55">
        <f>D2-D3</f>
        <v>29000000</v>
      </c>
      <c r="E4" s="87" t="s">
        <v>86</v>
      </c>
      <c r="F4" s="1"/>
    </row>
    <row r="5" spans="3:6" ht="4.5" customHeight="1" x14ac:dyDescent="0.55000000000000004">
      <c r="C5" s="54"/>
      <c r="D5" s="54"/>
      <c r="E5" s="82"/>
      <c r="F5" s="1"/>
    </row>
    <row r="6" spans="3:6" ht="24" x14ac:dyDescent="0.55000000000000004">
      <c r="C6" s="61" t="s">
        <v>89</v>
      </c>
      <c r="D6" s="62">
        <f>D4</f>
        <v>29000000</v>
      </c>
      <c r="E6" s="88" t="s">
        <v>86</v>
      </c>
      <c r="F6" s="1"/>
    </row>
    <row r="7" spans="3:6" ht="24" x14ac:dyDescent="0.55000000000000004">
      <c r="C7" s="76" t="s">
        <v>96</v>
      </c>
      <c r="D7" s="57">
        <v>9753123.75</v>
      </c>
      <c r="E7" s="89" t="s">
        <v>86</v>
      </c>
      <c r="F7" s="1"/>
    </row>
    <row r="8" spans="3:6" ht="24" x14ac:dyDescent="0.55000000000000004">
      <c r="C8" s="76" t="s">
        <v>91</v>
      </c>
      <c r="D8" s="57">
        <v>378450</v>
      </c>
      <c r="E8" s="89" t="s">
        <v>86</v>
      </c>
      <c r="F8" s="1"/>
    </row>
    <row r="9" spans="3:6" ht="24" x14ac:dyDescent="0.55000000000000004">
      <c r="C9" s="77" t="s">
        <v>97</v>
      </c>
      <c r="D9" s="65">
        <f>SUM(D7:D8)</f>
        <v>10131573.75</v>
      </c>
      <c r="E9" s="89" t="s">
        <v>86</v>
      </c>
      <c r="F9" s="1"/>
    </row>
    <row r="10" spans="3:6" ht="24" x14ac:dyDescent="0.55000000000000004">
      <c r="C10" s="63" t="s">
        <v>92</v>
      </c>
      <c r="D10" s="64">
        <f>D6-D9</f>
        <v>18868426.25</v>
      </c>
      <c r="E10" s="90" t="s">
        <v>86</v>
      </c>
      <c r="F10" s="1"/>
    </row>
    <row r="11" spans="3:6" ht="6.75" customHeight="1" x14ac:dyDescent="0.55000000000000004">
      <c r="C11" s="54"/>
      <c r="D11" s="54"/>
      <c r="E11" s="82"/>
      <c r="F11" s="1"/>
    </row>
    <row r="12" spans="3:6" ht="24" x14ac:dyDescent="0.55000000000000004">
      <c r="C12" s="66" t="s">
        <v>93</v>
      </c>
      <c r="D12" s="67">
        <f>D3</f>
        <v>5999999.9999999991</v>
      </c>
      <c r="E12" s="91" t="s">
        <v>86</v>
      </c>
      <c r="F12" s="1"/>
    </row>
    <row r="13" spans="3:6" ht="24" x14ac:dyDescent="0.55000000000000004">
      <c r="C13" s="68" t="s">
        <v>94</v>
      </c>
      <c r="D13" s="69">
        <v>2000000</v>
      </c>
      <c r="E13" s="92" t="s">
        <v>86</v>
      </c>
      <c r="F13" s="1"/>
    </row>
    <row r="14" spans="3:6" ht="24" hidden="1" x14ac:dyDescent="0.55000000000000004">
      <c r="C14" s="68" t="s">
        <v>97</v>
      </c>
      <c r="D14" s="69">
        <f>SUM(D13)</f>
        <v>2000000</v>
      </c>
      <c r="E14" s="92"/>
      <c r="F14" s="1"/>
    </row>
    <row r="15" spans="3:6" ht="24" x14ac:dyDescent="0.55000000000000004">
      <c r="C15" s="70" t="s">
        <v>95</v>
      </c>
      <c r="D15" s="71">
        <f>D12-D14</f>
        <v>3999999.9999999991</v>
      </c>
      <c r="E15" s="93" t="s">
        <v>86</v>
      </c>
      <c r="F15" s="1"/>
    </row>
    <row r="16" spans="3:6" ht="5.25" customHeight="1" x14ac:dyDescent="0.55000000000000004">
      <c r="C16" s="1"/>
      <c r="D16" s="53"/>
      <c r="E16" s="52"/>
      <c r="F16" s="1"/>
    </row>
    <row r="17" spans="3:9" ht="27.75" x14ac:dyDescent="0.65">
      <c r="C17" s="73" t="s">
        <v>98</v>
      </c>
      <c r="D17" s="74">
        <f>D10+D15</f>
        <v>22868426.25</v>
      </c>
      <c r="E17" s="73" t="s">
        <v>86</v>
      </c>
      <c r="F17" s="1"/>
    </row>
    <row r="18" spans="3:9" ht="24" x14ac:dyDescent="0.55000000000000004">
      <c r="C18" s="1"/>
      <c r="D18" s="53"/>
      <c r="E18" s="52"/>
      <c r="F18" s="1"/>
      <c r="I18" s="72"/>
    </row>
    <row r="19" spans="3:9" x14ac:dyDescent="0.2">
      <c r="C19" t="s">
        <v>102</v>
      </c>
      <c r="D19" s="94">
        <f>D9+D13</f>
        <v>12131573.75</v>
      </c>
    </row>
    <row r="20" spans="3:9" x14ac:dyDescent="0.2">
      <c r="D20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31"/>
  <sheetViews>
    <sheetView topLeftCell="A13" zoomScale="115" zoomScaleNormal="115" workbookViewId="0">
      <selection activeCell="D17" sqref="D17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23.25" style="1" customWidth="1"/>
    <col min="4" max="4" width="23.2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24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55000000000000004">
      <c r="A5" s="146" t="s">
        <v>5</v>
      </c>
      <c r="B5" s="147"/>
      <c r="C5" s="96"/>
      <c r="D5" s="4"/>
      <c r="E5" s="4"/>
    </row>
    <row r="6" spans="1:5" s="22" customFormat="1" x14ac:dyDescent="0.55000000000000004">
      <c r="A6" s="29">
        <v>1</v>
      </c>
      <c r="B6" s="40" t="s">
        <v>4</v>
      </c>
      <c r="C6" s="40">
        <v>29</v>
      </c>
      <c r="D6" s="48">
        <v>8270</v>
      </c>
      <c r="E6" s="125">
        <f>D6/C6</f>
        <v>285.17241379310343</v>
      </c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125" t="e">
        <f>D7/C7</f>
        <v>#DIV/0!</v>
      </c>
    </row>
    <row r="8" spans="1:5" x14ac:dyDescent="0.55000000000000004">
      <c r="A8" s="29">
        <v>3</v>
      </c>
      <c r="B8" s="98" t="s">
        <v>14</v>
      </c>
      <c r="C8" s="98"/>
      <c r="D8" s="99"/>
      <c r="E8" s="127" t="e">
        <f t="shared" ref="E8:E18" si="0">D8/C8</f>
        <v>#DIV/0!</v>
      </c>
    </row>
    <row r="9" spans="1:5" x14ac:dyDescent="0.55000000000000004">
      <c r="A9" s="29">
        <v>4</v>
      </c>
      <c r="B9" s="6" t="s">
        <v>10</v>
      </c>
      <c r="C9" s="6">
        <v>10</v>
      </c>
      <c r="D9" s="41">
        <v>3409</v>
      </c>
      <c r="E9" s="125">
        <f t="shared" si="0"/>
        <v>340.9</v>
      </c>
    </row>
    <row r="10" spans="1:5" s="22" customFormat="1" x14ac:dyDescent="0.55000000000000004">
      <c r="A10" s="29">
        <v>5</v>
      </c>
      <c r="B10" s="6" t="s">
        <v>11</v>
      </c>
      <c r="C10" s="6">
        <v>3</v>
      </c>
      <c r="D10" s="41">
        <v>1530</v>
      </c>
      <c r="E10" s="125">
        <f t="shared" si="0"/>
        <v>510</v>
      </c>
    </row>
    <row r="11" spans="1:5" s="30" customFormat="1" x14ac:dyDescent="0.55000000000000004">
      <c r="A11" s="29">
        <v>6</v>
      </c>
      <c r="B11" s="6" t="s">
        <v>6</v>
      </c>
      <c r="C11" s="6">
        <v>1</v>
      </c>
      <c r="D11" s="41">
        <v>700</v>
      </c>
      <c r="E11" s="125">
        <f t="shared" si="0"/>
        <v>700</v>
      </c>
    </row>
    <row r="12" spans="1:5" x14ac:dyDescent="0.55000000000000004">
      <c r="A12" s="29">
        <v>7</v>
      </c>
      <c r="B12" s="6" t="s">
        <v>7</v>
      </c>
      <c r="C12" s="6">
        <v>3</v>
      </c>
      <c r="D12" s="16">
        <v>880</v>
      </c>
      <c r="E12" s="125">
        <f t="shared" si="0"/>
        <v>293.33333333333331</v>
      </c>
    </row>
    <row r="13" spans="1:5" x14ac:dyDescent="0.55000000000000004">
      <c r="A13" s="29">
        <v>8</v>
      </c>
      <c r="B13" s="6" t="s">
        <v>8</v>
      </c>
      <c r="C13" s="6">
        <v>1</v>
      </c>
      <c r="D13" s="16">
        <v>263</v>
      </c>
      <c r="E13" s="125">
        <f t="shared" si="0"/>
        <v>263</v>
      </c>
    </row>
    <row r="14" spans="1:5" s="22" customFormat="1" x14ac:dyDescent="0.55000000000000004">
      <c r="A14" s="49">
        <v>9</v>
      </c>
      <c r="B14" s="50" t="s">
        <v>9</v>
      </c>
      <c r="C14" s="50">
        <v>1</v>
      </c>
      <c r="D14" s="41">
        <v>96</v>
      </c>
      <c r="E14" s="125">
        <f t="shared" si="0"/>
        <v>96</v>
      </c>
    </row>
    <row r="15" spans="1:5" x14ac:dyDescent="0.55000000000000004">
      <c r="A15" s="49">
        <v>10</v>
      </c>
      <c r="B15" s="50" t="s">
        <v>12</v>
      </c>
      <c r="C15" s="50">
        <v>0</v>
      </c>
      <c r="D15" s="41">
        <v>0</v>
      </c>
      <c r="E15" s="125" t="e">
        <f t="shared" si="0"/>
        <v>#DIV/0!</v>
      </c>
    </row>
    <row r="16" spans="1:5" x14ac:dyDescent="0.55000000000000004">
      <c r="A16" s="29">
        <v>11</v>
      </c>
      <c r="B16" s="6" t="s">
        <v>13</v>
      </c>
      <c r="C16" s="6">
        <v>0</v>
      </c>
      <c r="D16" s="16">
        <v>0</v>
      </c>
      <c r="E16" s="125" t="e">
        <f t="shared" si="0"/>
        <v>#DIV/0!</v>
      </c>
    </row>
    <row r="17" spans="1:5" s="22" customFormat="1" x14ac:dyDescent="0.55000000000000004">
      <c r="A17" s="29">
        <v>12</v>
      </c>
      <c r="B17" s="6" t="s">
        <v>15</v>
      </c>
      <c r="C17" s="6">
        <v>20</v>
      </c>
      <c r="D17" s="16">
        <v>7250</v>
      </c>
      <c r="E17" s="125">
        <f t="shared" si="0"/>
        <v>362.5</v>
      </c>
    </row>
    <row r="18" spans="1:5" x14ac:dyDescent="0.55000000000000004">
      <c r="A18" s="29">
        <v>13</v>
      </c>
      <c r="B18" s="6" t="s">
        <v>81</v>
      </c>
      <c r="C18" s="6">
        <v>0</v>
      </c>
      <c r="D18" s="46">
        <v>0</v>
      </c>
      <c r="E18" s="125" t="e">
        <f t="shared" si="0"/>
        <v>#DIV/0!</v>
      </c>
    </row>
    <row r="19" spans="1:5" x14ac:dyDescent="0.55000000000000004">
      <c r="A19" s="143" t="s">
        <v>2</v>
      </c>
      <c r="B19" s="143"/>
      <c r="C19" s="21">
        <f>SUM(C6:C18)</f>
        <v>68</v>
      </c>
      <c r="D19" s="21">
        <f>SUM(D6:D18)</f>
        <v>22398</v>
      </c>
      <c r="E19" s="126">
        <f>D19/C19</f>
        <v>329.38235294117646</v>
      </c>
    </row>
    <row r="20" spans="1:5" x14ac:dyDescent="0.55000000000000004">
      <c r="C20" s="8"/>
    </row>
    <row r="22" spans="1:5" ht="48" x14ac:dyDescent="0.55000000000000004">
      <c r="A22" s="151" t="s">
        <v>18</v>
      </c>
      <c r="B22" s="152"/>
      <c r="C22" s="2" t="s">
        <v>116</v>
      </c>
      <c r="D22" s="3" t="s">
        <v>19</v>
      </c>
      <c r="E22" s="101" t="s">
        <v>17</v>
      </c>
    </row>
    <row r="23" spans="1:5" x14ac:dyDescent="0.55000000000000004">
      <c r="A23" s="29">
        <v>1</v>
      </c>
      <c r="B23" s="6" t="s">
        <v>73</v>
      </c>
      <c r="C23" s="120">
        <v>347</v>
      </c>
      <c r="D23" s="120">
        <v>183400</v>
      </c>
      <c r="E23" s="6" t="s">
        <v>119</v>
      </c>
    </row>
    <row r="24" spans="1:5" x14ac:dyDescent="0.55000000000000004">
      <c r="A24" s="149" t="s">
        <v>2</v>
      </c>
      <c r="B24" s="150"/>
      <c r="C24" s="21"/>
      <c r="D24" s="6"/>
      <c r="E24" s="6"/>
    </row>
    <row r="26" spans="1:5" hidden="1" x14ac:dyDescent="0.55000000000000004">
      <c r="B26" s="25" t="s">
        <v>31</v>
      </c>
      <c r="D26" s="142" t="s">
        <v>34</v>
      </c>
      <c r="E26" s="142"/>
    </row>
    <row r="27" spans="1:5" hidden="1" x14ac:dyDescent="0.55000000000000004"/>
    <row r="28" spans="1:5" hidden="1" x14ac:dyDescent="0.55000000000000004">
      <c r="D28" s="25"/>
      <c r="E28" s="25"/>
    </row>
    <row r="29" spans="1:5" hidden="1" x14ac:dyDescent="0.55000000000000004">
      <c r="B29" s="25" t="s">
        <v>41</v>
      </c>
      <c r="D29" s="148" t="s">
        <v>38</v>
      </c>
      <c r="E29" s="148"/>
    </row>
    <row r="30" spans="1:5" hidden="1" x14ac:dyDescent="0.55000000000000004">
      <c r="B30" s="25" t="s">
        <v>40</v>
      </c>
      <c r="D30" s="142" t="s">
        <v>39</v>
      </c>
      <c r="E30" s="142"/>
    </row>
    <row r="31" spans="1:5" hidden="1" x14ac:dyDescent="0.55000000000000004"/>
  </sheetData>
  <mergeCells count="10">
    <mergeCell ref="D30:E30"/>
    <mergeCell ref="A24:B24"/>
    <mergeCell ref="D29:E29"/>
    <mergeCell ref="D26:E26"/>
    <mergeCell ref="A22:B22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28"/>
  <sheetViews>
    <sheetView topLeftCell="A4" zoomScale="115" zoomScaleNormal="115" workbookViewId="0">
      <selection activeCell="D18" sqref="D18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16.875" style="1" customWidth="1"/>
    <col min="4" max="4" width="22.375" style="1" bestFit="1" customWidth="1"/>
    <col min="5" max="5" width="18.125" style="1" customWidth="1"/>
    <col min="6" max="6" width="12.125" style="1" bestFit="1" customWidth="1"/>
    <col min="7" max="16384" width="9" style="1"/>
  </cols>
  <sheetData>
    <row r="1" spans="1:7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7" x14ac:dyDescent="0.55000000000000004">
      <c r="A2" s="144" t="s">
        <v>105</v>
      </c>
      <c r="B2" s="144"/>
      <c r="C2" s="144"/>
      <c r="D2" s="144"/>
      <c r="E2" s="144"/>
    </row>
    <row r="3" spans="1:7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7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7" x14ac:dyDescent="0.55000000000000004">
      <c r="A5" s="146" t="s">
        <v>10</v>
      </c>
      <c r="B5" s="147"/>
      <c r="C5" s="96"/>
      <c r="D5" s="4"/>
      <c r="E5" s="4"/>
    </row>
    <row r="6" spans="1:7" ht="20.25" customHeight="1" x14ac:dyDescent="0.55000000000000004">
      <c r="A6" s="29">
        <v>1</v>
      </c>
      <c r="B6" s="40" t="s">
        <v>4</v>
      </c>
      <c r="C6" s="40">
        <v>123</v>
      </c>
      <c r="D6" s="48">
        <v>37434</v>
      </c>
      <c r="E6" s="116">
        <f>D6/C6</f>
        <v>304.34146341463412</v>
      </c>
    </row>
    <row r="7" spans="1:7" ht="20.25" customHeight="1" x14ac:dyDescent="0.55000000000000004">
      <c r="A7" s="29">
        <v>2</v>
      </c>
      <c r="B7" s="6" t="s">
        <v>3</v>
      </c>
      <c r="C7" s="6">
        <v>1</v>
      </c>
      <c r="D7" s="16">
        <v>203</v>
      </c>
      <c r="E7" s="116">
        <f>D7/C7</f>
        <v>203</v>
      </c>
    </row>
    <row r="8" spans="1:7" ht="20.25" customHeight="1" x14ac:dyDescent="0.55000000000000004">
      <c r="A8" s="29">
        <v>3</v>
      </c>
      <c r="B8" s="6" t="s">
        <v>14</v>
      </c>
      <c r="C8" s="6">
        <v>5</v>
      </c>
      <c r="D8" s="16">
        <v>3192</v>
      </c>
      <c r="E8" s="116">
        <f t="shared" ref="E8:E18" si="0">D8/C8</f>
        <v>638.4</v>
      </c>
    </row>
    <row r="9" spans="1:7" ht="20.25" customHeight="1" x14ac:dyDescent="0.55000000000000004">
      <c r="A9" s="29">
        <v>4</v>
      </c>
      <c r="B9" s="15" t="s">
        <v>10</v>
      </c>
      <c r="C9" s="15"/>
      <c r="D9" s="106"/>
      <c r="E9" s="117"/>
    </row>
    <row r="10" spans="1:7" ht="20.25" customHeight="1" x14ac:dyDescent="0.55000000000000004">
      <c r="A10" s="29">
        <v>5</v>
      </c>
      <c r="B10" s="6" t="s">
        <v>11</v>
      </c>
      <c r="C10" s="6">
        <v>4</v>
      </c>
      <c r="D10" s="41">
        <v>1933</v>
      </c>
      <c r="E10" s="116">
        <f t="shared" si="0"/>
        <v>483.25</v>
      </c>
    </row>
    <row r="11" spans="1:7" ht="20.25" customHeight="1" x14ac:dyDescent="0.55000000000000004">
      <c r="A11" s="29">
        <v>6</v>
      </c>
      <c r="B11" s="6" t="s">
        <v>6</v>
      </c>
      <c r="C11" s="6">
        <v>6</v>
      </c>
      <c r="D11" s="41">
        <v>1598.5</v>
      </c>
      <c r="E11" s="116">
        <f t="shared" si="0"/>
        <v>266.41666666666669</v>
      </c>
      <c r="F11" s="22"/>
      <c r="G11" s="22"/>
    </row>
    <row r="12" spans="1:7" ht="20.25" customHeight="1" x14ac:dyDescent="0.55000000000000004">
      <c r="A12" s="29">
        <v>7</v>
      </c>
      <c r="B12" s="6" t="s">
        <v>7</v>
      </c>
      <c r="C12" s="6">
        <v>5</v>
      </c>
      <c r="D12" s="16">
        <v>2245.5</v>
      </c>
      <c r="E12" s="116">
        <f t="shared" si="0"/>
        <v>449.1</v>
      </c>
      <c r="F12" s="22"/>
      <c r="G12" s="22"/>
    </row>
    <row r="13" spans="1:7" ht="20.25" customHeight="1" x14ac:dyDescent="0.55000000000000004">
      <c r="A13" s="29">
        <v>8</v>
      </c>
      <c r="B13" s="6" t="s">
        <v>8</v>
      </c>
      <c r="C13" s="6">
        <v>4</v>
      </c>
      <c r="D13" s="16">
        <v>1017.5</v>
      </c>
      <c r="E13" s="116">
        <f t="shared" si="0"/>
        <v>254.375</v>
      </c>
    </row>
    <row r="14" spans="1:7" ht="20.25" customHeight="1" x14ac:dyDescent="0.55000000000000004">
      <c r="A14" s="49">
        <v>9</v>
      </c>
      <c r="B14" s="50" t="s">
        <v>9</v>
      </c>
      <c r="C14" s="50">
        <v>7</v>
      </c>
      <c r="D14" s="41">
        <v>1673.5</v>
      </c>
      <c r="E14" s="116">
        <f t="shared" si="0"/>
        <v>239.07142857142858</v>
      </c>
    </row>
    <row r="15" spans="1:7" ht="20.25" customHeight="1" x14ac:dyDescent="0.55000000000000004">
      <c r="A15" s="49">
        <v>10</v>
      </c>
      <c r="B15" s="50" t="s">
        <v>12</v>
      </c>
      <c r="C15" s="50">
        <v>4</v>
      </c>
      <c r="D15" s="41">
        <v>1220</v>
      </c>
      <c r="E15" s="116">
        <f t="shared" si="0"/>
        <v>305</v>
      </c>
    </row>
    <row r="16" spans="1:7" ht="20.25" customHeight="1" x14ac:dyDescent="0.55000000000000004">
      <c r="A16" s="29">
        <v>11</v>
      </c>
      <c r="B16" s="6" t="s">
        <v>13</v>
      </c>
      <c r="C16" s="6">
        <v>2</v>
      </c>
      <c r="D16" s="16">
        <v>400</v>
      </c>
      <c r="E16" s="116">
        <f t="shared" si="0"/>
        <v>200</v>
      </c>
    </row>
    <row r="17" spans="1:7" x14ac:dyDescent="0.55000000000000004">
      <c r="A17" s="29">
        <v>12</v>
      </c>
      <c r="B17" s="6" t="s">
        <v>15</v>
      </c>
      <c r="C17" s="6">
        <v>0</v>
      </c>
      <c r="D17" s="16">
        <v>0</v>
      </c>
      <c r="E17" s="116" t="e">
        <f t="shared" si="0"/>
        <v>#DIV/0!</v>
      </c>
    </row>
    <row r="18" spans="1:7" x14ac:dyDescent="0.55000000000000004">
      <c r="A18" s="29">
        <v>13</v>
      </c>
      <c r="B18" s="6" t="s">
        <v>81</v>
      </c>
      <c r="C18" s="6">
        <v>0</v>
      </c>
      <c r="D18" s="46">
        <v>0</v>
      </c>
      <c r="E18" s="116" t="e">
        <f t="shared" si="0"/>
        <v>#DIV/0!</v>
      </c>
    </row>
    <row r="19" spans="1:7" x14ac:dyDescent="0.55000000000000004">
      <c r="A19" s="143" t="s">
        <v>2</v>
      </c>
      <c r="B19" s="143"/>
      <c r="C19" s="21">
        <f>SUM(C6:C18)</f>
        <v>161</v>
      </c>
      <c r="D19" s="21">
        <f>SUM(D6:D18)</f>
        <v>50917</v>
      </c>
      <c r="E19" s="118">
        <f>D19/C19</f>
        <v>316.25465838509319</v>
      </c>
    </row>
    <row r="20" spans="1:7" x14ac:dyDescent="0.55000000000000004">
      <c r="C20" s="8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F24" s="28"/>
      <c r="G24" s="28"/>
    </row>
    <row r="25" spans="1:7" hidden="1" x14ac:dyDescent="0.55000000000000004">
      <c r="D25" s="142"/>
      <c r="E25" s="142"/>
    </row>
    <row r="26" spans="1:7" hidden="1" x14ac:dyDescent="0.55000000000000004">
      <c r="A26" s="142" t="s">
        <v>44</v>
      </c>
      <c r="B26" s="142"/>
      <c r="D26" s="148" t="s">
        <v>42</v>
      </c>
      <c r="E26" s="148"/>
    </row>
    <row r="27" spans="1:7" hidden="1" x14ac:dyDescent="0.55000000000000004">
      <c r="A27" s="142" t="s">
        <v>45</v>
      </c>
      <c r="B27" s="142"/>
      <c r="D27" s="142" t="s">
        <v>43</v>
      </c>
      <c r="E27" s="142"/>
    </row>
    <row r="28" spans="1:7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30"/>
  <sheetViews>
    <sheetView topLeftCell="A10" zoomScale="115" zoomScaleNormal="115" workbookViewId="0">
      <selection activeCell="D18" sqref="D18"/>
    </sheetView>
  </sheetViews>
  <sheetFormatPr defaultColWidth="9" defaultRowHeight="24" x14ac:dyDescent="0.55000000000000004"/>
  <cols>
    <col min="1" max="1" width="9" style="25"/>
    <col min="2" max="2" width="19.125" style="1" bestFit="1" customWidth="1"/>
    <col min="3" max="3" width="27.6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106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55000000000000004">
      <c r="A5" s="146" t="s">
        <v>11</v>
      </c>
      <c r="B5" s="147"/>
      <c r="C5" s="96"/>
      <c r="D5" s="4"/>
      <c r="E5" s="4"/>
    </row>
    <row r="6" spans="1:5" ht="20.25" customHeight="1" x14ac:dyDescent="0.55000000000000004">
      <c r="A6" s="29">
        <v>1</v>
      </c>
      <c r="B6" s="40" t="s">
        <v>4</v>
      </c>
      <c r="C6" s="40">
        <v>21</v>
      </c>
      <c r="D6" s="48">
        <v>7067</v>
      </c>
      <c r="E6" s="97">
        <f t="shared" ref="E6:E18" si="0">D6/C6</f>
        <v>336.52380952380952</v>
      </c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97" t="e">
        <f t="shared" si="0"/>
        <v>#DIV/0!</v>
      </c>
    </row>
    <row r="8" spans="1:5" x14ac:dyDescent="0.55000000000000004">
      <c r="A8" s="29">
        <v>3</v>
      </c>
      <c r="B8" s="6" t="s">
        <v>14</v>
      </c>
      <c r="C8" s="6">
        <v>63</v>
      </c>
      <c r="D8" s="16">
        <v>21085</v>
      </c>
      <c r="E8" s="97">
        <f t="shared" si="0"/>
        <v>334.6825396825397</v>
      </c>
    </row>
    <row r="9" spans="1:5" x14ac:dyDescent="0.55000000000000004">
      <c r="A9" s="29">
        <v>4</v>
      </c>
      <c r="B9" s="6" t="s">
        <v>10</v>
      </c>
      <c r="C9" s="6">
        <v>8</v>
      </c>
      <c r="D9" s="41">
        <v>2141</v>
      </c>
      <c r="E9" s="97">
        <f t="shared" si="0"/>
        <v>267.625</v>
      </c>
    </row>
    <row r="10" spans="1:5" x14ac:dyDescent="0.55000000000000004">
      <c r="A10" s="29">
        <v>5</v>
      </c>
      <c r="B10" s="15" t="s">
        <v>11</v>
      </c>
      <c r="C10" s="15">
        <v>0</v>
      </c>
      <c r="D10" s="106">
        <v>0</v>
      </c>
      <c r="E10" s="107" t="e">
        <f t="shared" si="0"/>
        <v>#DIV/0!</v>
      </c>
    </row>
    <row r="11" spans="1:5" x14ac:dyDescent="0.55000000000000004">
      <c r="A11" s="29">
        <v>6</v>
      </c>
      <c r="B11" s="6" t="s">
        <v>6</v>
      </c>
      <c r="C11" s="6">
        <v>0</v>
      </c>
      <c r="D11" s="41">
        <v>0</v>
      </c>
      <c r="E11" s="97" t="e">
        <f t="shared" si="0"/>
        <v>#DIV/0!</v>
      </c>
    </row>
    <row r="12" spans="1:5" x14ac:dyDescent="0.55000000000000004">
      <c r="A12" s="29">
        <v>7</v>
      </c>
      <c r="B12" s="6" t="s">
        <v>7</v>
      </c>
      <c r="C12" s="6">
        <v>0</v>
      </c>
      <c r="D12" s="16">
        <v>0</v>
      </c>
      <c r="E12" s="97" t="e">
        <f t="shared" si="0"/>
        <v>#DIV/0!</v>
      </c>
    </row>
    <row r="13" spans="1:5" x14ac:dyDescent="0.55000000000000004">
      <c r="A13" s="29">
        <v>8</v>
      </c>
      <c r="B13" s="6" t="s">
        <v>8</v>
      </c>
      <c r="C13" s="6">
        <v>0</v>
      </c>
      <c r="D13" s="16">
        <v>0</v>
      </c>
      <c r="E13" s="97" t="e">
        <f t="shared" si="0"/>
        <v>#DIV/0!</v>
      </c>
    </row>
    <row r="14" spans="1:5" x14ac:dyDescent="0.55000000000000004">
      <c r="A14" s="49">
        <v>9</v>
      </c>
      <c r="B14" s="50" t="s">
        <v>9</v>
      </c>
      <c r="C14" s="50">
        <v>0</v>
      </c>
      <c r="D14" s="41">
        <v>0</v>
      </c>
      <c r="E14" s="97" t="e">
        <f t="shared" si="0"/>
        <v>#DIV/0!</v>
      </c>
    </row>
    <row r="15" spans="1:5" x14ac:dyDescent="0.55000000000000004">
      <c r="A15" s="49">
        <v>10</v>
      </c>
      <c r="B15" s="50" t="s">
        <v>12</v>
      </c>
      <c r="C15" s="50">
        <v>0</v>
      </c>
      <c r="D15" s="41">
        <v>0</v>
      </c>
      <c r="E15" s="97" t="e">
        <f t="shared" si="0"/>
        <v>#DIV/0!</v>
      </c>
    </row>
    <row r="16" spans="1:5" x14ac:dyDescent="0.55000000000000004">
      <c r="A16" s="29">
        <v>11</v>
      </c>
      <c r="B16" s="6" t="s">
        <v>13</v>
      </c>
      <c r="C16" s="6">
        <v>0</v>
      </c>
      <c r="D16" s="16">
        <v>0</v>
      </c>
      <c r="E16" s="97" t="e">
        <f t="shared" si="0"/>
        <v>#DIV/0!</v>
      </c>
    </row>
    <row r="17" spans="1:7" x14ac:dyDescent="0.55000000000000004">
      <c r="A17" s="29">
        <v>12</v>
      </c>
      <c r="B17" s="6" t="s">
        <v>15</v>
      </c>
      <c r="C17" s="6">
        <v>0</v>
      </c>
      <c r="D17" s="16">
        <v>0</v>
      </c>
      <c r="E17" s="97" t="e">
        <f t="shared" si="0"/>
        <v>#DIV/0!</v>
      </c>
    </row>
    <row r="18" spans="1:7" x14ac:dyDescent="0.55000000000000004">
      <c r="A18" s="29">
        <v>13</v>
      </c>
      <c r="B18" s="6" t="s">
        <v>81</v>
      </c>
      <c r="C18" s="6">
        <v>59</v>
      </c>
      <c r="D18" s="46">
        <v>22843</v>
      </c>
      <c r="E18" s="97">
        <f t="shared" si="0"/>
        <v>387.16949152542372</v>
      </c>
    </row>
    <row r="19" spans="1:7" x14ac:dyDescent="0.55000000000000004">
      <c r="A19" s="143" t="s">
        <v>2</v>
      </c>
      <c r="B19" s="143"/>
      <c r="C19" s="21">
        <f>SUM(C6:C18)</f>
        <v>151</v>
      </c>
      <c r="D19" s="21">
        <f>SUM(D6:D18)</f>
        <v>53136</v>
      </c>
      <c r="E19" s="21">
        <f>D19/C19</f>
        <v>351.89403973509934</v>
      </c>
    </row>
    <row r="20" spans="1:7" x14ac:dyDescent="0.55000000000000004">
      <c r="C20" s="8"/>
    </row>
    <row r="21" spans="1:7" ht="48" x14ac:dyDescent="0.55000000000000004">
      <c r="A21" s="151" t="s">
        <v>18</v>
      </c>
      <c r="B21" s="152"/>
      <c r="C21" s="2" t="s">
        <v>116</v>
      </c>
      <c r="D21" s="3" t="s">
        <v>19</v>
      </c>
      <c r="E21" s="101" t="s">
        <v>17</v>
      </c>
    </row>
    <row r="22" spans="1:7" x14ac:dyDescent="0.55000000000000004">
      <c r="A22" s="29">
        <v>1</v>
      </c>
      <c r="B22" s="6" t="s">
        <v>73</v>
      </c>
      <c r="C22" s="16">
        <v>272</v>
      </c>
      <c r="D22" s="119">
        <v>105800</v>
      </c>
      <c r="E22" s="6"/>
    </row>
    <row r="23" spans="1:7" x14ac:dyDescent="0.55000000000000004">
      <c r="A23" s="149" t="s">
        <v>2</v>
      </c>
      <c r="B23" s="150"/>
      <c r="C23" s="21"/>
      <c r="D23" s="6"/>
      <c r="E23" s="6"/>
      <c r="F23" s="28"/>
      <c r="G23" s="28"/>
    </row>
    <row r="25" spans="1:7" hidden="1" x14ac:dyDescent="0.55000000000000004">
      <c r="A25" s="142" t="s">
        <v>31</v>
      </c>
      <c r="B25" s="142"/>
      <c r="D25" s="142" t="s">
        <v>34</v>
      </c>
      <c r="E25" s="142"/>
    </row>
    <row r="26" spans="1:7" hidden="1" x14ac:dyDescent="0.55000000000000004">
      <c r="A26" s="1"/>
      <c r="F26" s="28"/>
      <c r="G26" s="28"/>
    </row>
    <row r="27" spans="1:7" hidden="1" x14ac:dyDescent="0.55000000000000004">
      <c r="A27" s="1"/>
      <c r="D27" s="142"/>
      <c r="E27" s="142"/>
    </row>
    <row r="28" spans="1:7" hidden="1" x14ac:dyDescent="0.55000000000000004">
      <c r="A28" s="142" t="s">
        <v>46</v>
      </c>
      <c r="B28" s="142"/>
      <c r="D28" s="148" t="s">
        <v>47</v>
      </c>
      <c r="E28" s="148"/>
    </row>
    <row r="29" spans="1:7" hidden="1" x14ac:dyDescent="0.55000000000000004">
      <c r="A29" s="142" t="s">
        <v>45</v>
      </c>
      <c r="B29" s="142"/>
      <c r="D29" s="142" t="s">
        <v>51</v>
      </c>
      <c r="E29" s="142"/>
    </row>
    <row r="30" spans="1:7" hidden="1" x14ac:dyDescent="0.55000000000000004">
      <c r="A30" s="1"/>
    </row>
  </sheetData>
  <mergeCells count="14">
    <mergeCell ref="A29:B29"/>
    <mergeCell ref="D29:E29"/>
    <mergeCell ref="A25:B25"/>
    <mergeCell ref="D25:E25"/>
    <mergeCell ref="D27:E27"/>
    <mergeCell ref="A28:B28"/>
    <mergeCell ref="D28:E28"/>
    <mergeCell ref="A21:B21"/>
    <mergeCell ref="A23:B23"/>
    <mergeCell ref="A1:E1"/>
    <mergeCell ref="A2:E2"/>
    <mergeCell ref="A3:E3"/>
    <mergeCell ref="A5:B5"/>
    <mergeCell ref="A19:B19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28"/>
  <sheetViews>
    <sheetView zoomScale="115" zoomScaleNormal="115" workbookViewId="0">
      <selection activeCell="D12" sqref="D12"/>
    </sheetView>
  </sheetViews>
  <sheetFormatPr defaultColWidth="9" defaultRowHeight="24" x14ac:dyDescent="0.55000000000000004"/>
  <cols>
    <col min="1" max="1" width="5.625" style="25" bestFit="1" customWidth="1"/>
    <col min="2" max="2" width="19.125" style="1" bestFit="1" customWidth="1"/>
    <col min="3" max="3" width="23.2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27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55000000000000004">
      <c r="A5" s="146" t="s">
        <v>6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62</v>
      </c>
      <c r="D6" s="46">
        <v>24909</v>
      </c>
      <c r="E6" s="48"/>
    </row>
    <row r="7" spans="1:5" x14ac:dyDescent="0.55000000000000004">
      <c r="A7" s="29">
        <v>2</v>
      </c>
      <c r="B7" s="6" t="s">
        <v>3</v>
      </c>
      <c r="C7" s="6">
        <v>0</v>
      </c>
      <c r="D7" s="16">
        <v>0</v>
      </c>
      <c r="E7" s="97" t="e">
        <f>D7/C7</f>
        <v>#DIV/0!</v>
      </c>
    </row>
    <row r="8" spans="1:5" x14ac:dyDescent="0.55000000000000004">
      <c r="A8" s="29">
        <v>3</v>
      </c>
      <c r="B8" s="6" t="s">
        <v>14</v>
      </c>
      <c r="C8" s="6">
        <v>9</v>
      </c>
      <c r="D8" s="16">
        <v>3985</v>
      </c>
      <c r="E8" s="97">
        <f t="shared" ref="E8:E18" si="0">D8/C8</f>
        <v>442.77777777777777</v>
      </c>
    </row>
    <row r="9" spans="1:5" x14ac:dyDescent="0.55000000000000004">
      <c r="A9" s="29">
        <v>4</v>
      </c>
      <c r="B9" s="6" t="s">
        <v>10</v>
      </c>
      <c r="C9" s="6">
        <v>4</v>
      </c>
      <c r="D9" s="41">
        <v>1209</v>
      </c>
      <c r="E9" s="97">
        <f t="shared" si="0"/>
        <v>302.25</v>
      </c>
    </row>
    <row r="10" spans="1:5" x14ac:dyDescent="0.55000000000000004">
      <c r="A10" s="29">
        <v>5</v>
      </c>
      <c r="B10" s="6" t="s">
        <v>11</v>
      </c>
      <c r="C10" s="6">
        <v>2</v>
      </c>
      <c r="D10" s="41">
        <v>789</v>
      </c>
      <c r="E10" s="97">
        <f t="shared" si="0"/>
        <v>394.5</v>
      </c>
    </row>
    <row r="11" spans="1:5" x14ac:dyDescent="0.55000000000000004">
      <c r="A11" s="29">
        <v>6</v>
      </c>
      <c r="B11" s="98" t="s">
        <v>6</v>
      </c>
      <c r="C11" s="98"/>
      <c r="D11" s="102">
        <v>0</v>
      </c>
      <c r="E11" s="100" t="e">
        <f t="shared" si="0"/>
        <v>#DIV/0!</v>
      </c>
    </row>
    <row r="12" spans="1:5" x14ac:dyDescent="0.55000000000000004">
      <c r="A12" s="29">
        <v>7</v>
      </c>
      <c r="B12" s="6" t="s">
        <v>7</v>
      </c>
      <c r="C12" s="6">
        <v>115</v>
      </c>
      <c r="D12" s="16">
        <v>32700</v>
      </c>
      <c r="E12" s="97">
        <f t="shared" si="0"/>
        <v>284.3478260869565</v>
      </c>
    </row>
    <row r="13" spans="1:5" x14ac:dyDescent="0.55000000000000004">
      <c r="A13" s="29">
        <v>8</v>
      </c>
      <c r="B13" s="6" t="s">
        <v>8</v>
      </c>
      <c r="C13" s="6">
        <v>3</v>
      </c>
      <c r="D13" s="16">
        <v>1910</v>
      </c>
      <c r="E13" s="97">
        <f t="shared" si="0"/>
        <v>636.66666666666663</v>
      </c>
    </row>
    <row r="14" spans="1:5" x14ac:dyDescent="0.55000000000000004">
      <c r="A14" s="49">
        <v>9</v>
      </c>
      <c r="B14" s="50" t="s">
        <v>9</v>
      </c>
      <c r="C14" s="50">
        <v>19</v>
      </c>
      <c r="D14" s="41">
        <v>6539</v>
      </c>
      <c r="E14" s="97">
        <f t="shared" si="0"/>
        <v>344.15789473684208</v>
      </c>
    </row>
    <row r="15" spans="1:5" x14ac:dyDescent="0.55000000000000004">
      <c r="A15" s="49">
        <v>10</v>
      </c>
      <c r="B15" s="50" t="s">
        <v>12</v>
      </c>
      <c r="C15" s="50">
        <v>13</v>
      </c>
      <c r="D15" s="41">
        <v>4970</v>
      </c>
      <c r="E15" s="97">
        <f t="shared" si="0"/>
        <v>382.30769230769232</v>
      </c>
    </row>
    <row r="16" spans="1:5" x14ac:dyDescent="0.55000000000000004">
      <c r="A16" s="29">
        <v>11</v>
      </c>
      <c r="B16" s="6" t="s">
        <v>13</v>
      </c>
      <c r="C16" s="6">
        <v>1</v>
      </c>
      <c r="D16" s="16">
        <v>78</v>
      </c>
      <c r="E16" s="97">
        <f t="shared" si="0"/>
        <v>78</v>
      </c>
    </row>
    <row r="17" spans="1:6" x14ac:dyDescent="0.55000000000000004">
      <c r="A17" s="29">
        <v>12</v>
      </c>
      <c r="B17" s="6" t="s">
        <v>15</v>
      </c>
      <c r="C17" s="6">
        <v>736</v>
      </c>
      <c r="D17" s="16">
        <v>307349</v>
      </c>
      <c r="E17" s="97">
        <f t="shared" si="0"/>
        <v>417.59375</v>
      </c>
    </row>
    <row r="18" spans="1:6" x14ac:dyDescent="0.55000000000000004">
      <c r="A18" s="29">
        <v>13</v>
      </c>
      <c r="B18" s="6" t="s">
        <v>81</v>
      </c>
      <c r="C18" s="6">
        <v>0</v>
      </c>
      <c r="D18" s="46">
        <v>0</v>
      </c>
      <c r="E18" s="97" t="e">
        <f t="shared" si="0"/>
        <v>#DIV/0!</v>
      </c>
    </row>
    <row r="19" spans="1:6" x14ac:dyDescent="0.55000000000000004">
      <c r="A19" s="143" t="s">
        <v>2</v>
      </c>
      <c r="B19" s="143"/>
      <c r="C19" s="7">
        <f>SUM(C6:C18)</f>
        <v>964</v>
      </c>
      <c r="D19" s="21">
        <f>SUM(D6:D18)</f>
        <v>384438</v>
      </c>
      <c r="E19" s="21">
        <f>D19/C19</f>
        <v>398.79460580912865</v>
      </c>
    </row>
    <row r="20" spans="1:6" x14ac:dyDescent="0.55000000000000004">
      <c r="C20" s="8"/>
    </row>
    <row r="23" spans="1:6" hidden="1" x14ac:dyDescent="0.55000000000000004">
      <c r="A23" s="142" t="s">
        <v>31</v>
      </c>
      <c r="B23" s="142"/>
      <c r="C23" s="142"/>
      <c r="D23" s="142" t="s">
        <v>34</v>
      </c>
      <c r="E23" s="142"/>
    </row>
    <row r="24" spans="1:6" hidden="1" x14ac:dyDescent="0.55000000000000004">
      <c r="F24" s="28"/>
    </row>
    <row r="25" spans="1:6" hidden="1" x14ac:dyDescent="0.55000000000000004">
      <c r="D25" s="25"/>
    </row>
    <row r="26" spans="1:6" hidden="1" x14ac:dyDescent="0.55000000000000004">
      <c r="A26" s="142" t="s">
        <v>48</v>
      </c>
      <c r="B26" s="142"/>
      <c r="C26" s="142"/>
      <c r="D26" s="148" t="s">
        <v>49</v>
      </c>
      <c r="E26" s="148"/>
    </row>
    <row r="27" spans="1:6" hidden="1" x14ac:dyDescent="0.55000000000000004">
      <c r="A27" s="142" t="s">
        <v>45</v>
      </c>
      <c r="B27" s="142"/>
      <c r="C27" s="142"/>
      <c r="D27" s="142" t="s">
        <v>50</v>
      </c>
      <c r="E27" s="142"/>
    </row>
    <row r="28" spans="1:6" hidden="1" x14ac:dyDescent="0.55000000000000004"/>
  </sheetData>
  <mergeCells count="11">
    <mergeCell ref="A26:C26"/>
    <mergeCell ref="A23:C23"/>
    <mergeCell ref="A27:C27"/>
    <mergeCell ref="A19:B19"/>
    <mergeCell ref="A1:E1"/>
    <mergeCell ref="A2:E2"/>
    <mergeCell ref="A3:E3"/>
    <mergeCell ref="A5:B5"/>
    <mergeCell ref="D23:E23"/>
    <mergeCell ref="D26:E26"/>
    <mergeCell ref="D27:E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31"/>
  <sheetViews>
    <sheetView topLeftCell="A16" zoomScale="130" zoomScaleNormal="130" workbookViewId="0">
      <selection activeCell="D18" sqref="D18"/>
    </sheetView>
  </sheetViews>
  <sheetFormatPr defaultColWidth="9" defaultRowHeight="24" x14ac:dyDescent="0.55000000000000004"/>
  <cols>
    <col min="1" max="1" width="8" style="25" customWidth="1"/>
    <col min="2" max="2" width="19.125" style="1" bestFit="1" customWidth="1"/>
    <col min="3" max="3" width="16.7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28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3" t="str">
        <f>'10707'!A4</f>
        <v>ลำดับ</v>
      </c>
      <c r="B4" s="3" t="str">
        <f>'10707'!B4</f>
        <v>หน่วยบริการ(ลูกหนี้)</v>
      </c>
      <c r="C4" s="3" t="str">
        <f>'10707'!C4</f>
        <v>จำนวนvisit</v>
      </c>
      <c r="D4" s="3" t="str">
        <f>'10707'!D4</f>
        <v>ค่าบริการทางการแพทย์ที่ยืนยันร่วมกัน</v>
      </c>
      <c r="E4" s="3" t="str">
        <f>'10707'!E4</f>
        <v>จำนวนค่าใช้จ่าย/visit
(เฉลี่ย)</v>
      </c>
    </row>
    <row r="5" spans="1:5" x14ac:dyDescent="0.55000000000000004">
      <c r="A5" s="146" t="s">
        <v>7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34</v>
      </c>
      <c r="D6" s="121">
        <v>9708</v>
      </c>
      <c r="E6" s="97">
        <f t="shared" ref="E6:E18" si="0">D6/C6</f>
        <v>285.52941176470586</v>
      </c>
    </row>
    <row r="7" spans="1:5" x14ac:dyDescent="0.55000000000000004">
      <c r="A7" s="29">
        <v>2</v>
      </c>
      <c r="B7" s="6" t="s">
        <v>3</v>
      </c>
      <c r="C7" s="6"/>
      <c r="D7" s="121">
        <v>0</v>
      </c>
      <c r="E7" s="97" t="e">
        <f t="shared" si="0"/>
        <v>#DIV/0!</v>
      </c>
    </row>
    <row r="8" spans="1:5" x14ac:dyDescent="0.55000000000000004">
      <c r="A8" s="29">
        <v>3</v>
      </c>
      <c r="B8" s="6" t="s">
        <v>14</v>
      </c>
      <c r="C8" s="6">
        <v>2</v>
      </c>
      <c r="D8" s="121">
        <v>1085</v>
      </c>
      <c r="E8" s="97">
        <f t="shared" si="0"/>
        <v>542.5</v>
      </c>
    </row>
    <row r="9" spans="1:5" x14ac:dyDescent="0.55000000000000004">
      <c r="A9" s="29">
        <v>4</v>
      </c>
      <c r="B9" s="6" t="s">
        <v>10</v>
      </c>
      <c r="C9" s="6">
        <v>1</v>
      </c>
      <c r="D9" s="121">
        <v>106</v>
      </c>
      <c r="E9" s="97">
        <f t="shared" si="0"/>
        <v>106</v>
      </c>
    </row>
    <row r="10" spans="1:5" x14ac:dyDescent="0.55000000000000004">
      <c r="A10" s="29">
        <v>5</v>
      </c>
      <c r="B10" s="6" t="s">
        <v>11</v>
      </c>
      <c r="C10" s="6">
        <v>6</v>
      </c>
      <c r="D10" s="121">
        <v>1451.5</v>
      </c>
      <c r="E10" s="97">
        <f t="shared" si="0"/>
        <v>241.91666666666666</v>
      </c>
    </row>
    <row r="11" spans="1:5" x14ac:dyDescent="0.55000000000000004">
      <c r="A11" s="29">
        <v>6</v>
      </c>
      <c r="B11" s="6" t="s">
        <v>6</v>
      </c>
      <c r="C11" s="6">
        <v>40</v>
      </c>
      <c r="D11" s="121">
        <v>14197.5</v>
      </c>
      <c r="E11" s="97">
        <f t="shared" si="0"/>
        <v>354.9375</v>
      </c>
    </row>
    <row r="12" spans="1:5" x14ac:dyDescent="0.55000000000000004">
      <c r="A12" s="29">
        <v>7</v>
      </c>
      <c r="B12" s="98" t="s">
        <v>7</v>
      </c>
      <c r="C12" s="98"/>
      <c r="D12" s="122">
        <v>0</v>
      </c>
      <c r="E12" s="100" t="e">
        <f t="shared" si="0"/>
        <v>#DIV/0!</v>
      </c>
    </row>
    <row r="13" spans="1:5" x14ac:dyDescent="0.55000000000000004">
      <c r="A13" s="29">
        <v>8</v>
      </c>
      <c r="B13" s="6" t="s">
        <v>8</v>
      </c>
      <c r="C13" s="6">
        <v>11</v>
      </c>
      <c r="D13" s="121">
        <v>2709</v>
      </c>
      <c r="E13" s="97">
        <f t="shared" si="0"/>
        <v>246.27272727272728</v>
      </c>
    </row>
    <row r="14" spans="1:5" x14ac:dyDescent="0.55000000000000004">
      <c r="A14" s="49">
        <v>9</v>
      </c>
      <c r="B14" s="50" t="s">
        <v>9</v>
      </c>
      <c r="C14" s="50">
        <v>5</v>
      </c>
      <c r="D14" s="121">
        <v>1212.5</v>
      </c>
      <c r="E14" s="97">
        <f t="shared" si="0"/>
        <v>242.5</v>
      </c>
    </row>
    <row r="15" spans="1:5" x14ac:dyDescent="0.55000000000000004">
      <c r="A15" s="49">
        <v>10</v>
      </c>
      <c r="B15" s="50" t="s">
        <v>12</v>
      </c>
      <c r="C15" s="50">
        <v>2</v>
      </c>
      <c r="D15" s="121">
        <v>770</v>
      </c>
      <c r="E15" s="97">
        <f t="shared" si="0"/>
        <v>385</v>
      </c>
    </row>
    <row r="16" spans="1:5" x14ac:dyDescent="0.55000000000000004">
      <c r="A16" s="29">
        <v>11</v>
      </c>
      <c r="B16" s="6" t="s">
        <v>13</v>
      </c>
      <c r="C16" s="6">
        <v>5</v>
      </c>
      <c r="D16" s="121">
        <v>1614</v>
      </c>
      <c r="E16" s="97">
        <f t="shared" si="0"/>
        <v>322.8</v>
      </c>
    </row>
    <row r="17" spans="1:7" x14ac:dyDescent="0.55000000000000004">
      <c r="A17" s="29">
        <v>12</v>
      </c>
      <c r="B17" s="6" t="s">
        <v>15</v>
      </c>
      <c r="C17" s="6"/>
      <c r="D17" s="121">
        <v>0</v>
      </c>
      <c r="E17" s="97" t="e">
        <f t="shared" si="0"/>
        <v>#DIV/0!</v>
      </c>
    </row>
    <row r="18" spans="1:7" x14ac:dyDescent="0.55000000000000004">
      <c r="A18" s="29">
        <v>13</v>
      </c>
      <c r="B18" s="6" t="s">
        <v>81</v>
      </c>
      <c r="C18" s="6"/>
      <c r="D18" s="121">
        <v>0</v>
      </c>
      <c r="E18" s="97" t="e">
        <f t="shared" si="0"/>
        <v>#DIV/0!</v>
      </c>
    </row>
    <row r="19" spans="1:7" x14ac:dyDescent="0.55000000000000004">
      <c r="A19" s="143" t="s">
        <v>2</v>
      </c>
      <c r="B19" s="143"/>
      <c r="C19" s="21">
        <f>SUM(C6:C18)</f>
        <v>106</v>
      </c>
      <c r="D19" s="21">
        <f>SUM(D6:D18)</f>
        <v>32853.5</v>
      </c>
      <c r="E19" s="21">
        <f>D19/C19</f>
        <v>309.93867924528303</v>
      </c>
    </row>
    <row r="20" spans="1:7" x14ac:dyDescent="0.55000000000000004">
      <c r="C20" s="8"/>
    </row>
    <row r="21" spans="1:7" ht="48" x14ac:dyDescent="0.55000000000000004">
      <c r="A21" s="151" t="s">
        <v>18</v>
      </c>
      <c r="B21" s="152"/>
      <c r="C21" s="2" t="s">
        <v>116</v>
      </c>
      <c r="D21" s="3" t="s">
        <v>19</v>
      </c>
      <c r="E21" s="101" t="s">
        <v>17</v>
      </c>
    </row>
    <row r="22" spans="1:7" x14ac:dyDescent="0.55000000000000004">
      <c r="A22" s="29">
        <v>1</v>
      </c>
      <c r="B22" s="6" t="s">
        <v>75</v>
      </c>
      <c r="C22" s="16">
        <v>95</v>
      </c>
      <c r="D22" s="119">
        <v>17000</v>
      </c>
      <c r="E22" s="6"/>
    </row>
    <row r="23" spans="1:7" x14ac:dyDescent="0.55000000000000004">
      <c r="A23" s="149" t="s">
        <v>2</v>
      </c>
      <c r="B23" s="150"/>
      <c r="C23" s="21"/>
      <c r="D23" s="6"/>
      <c r="E23" s="6"/>
    </row>
    <row r="24" spans="1:7" x14ac:dyDescent="0.55000000000000004">
      <c r="A24" s="1"/>
    </row>
    <row r="26" spans="1:7" hidden="1" x14ac:dyDescent="0.55000000000000004">
      <c r="A26" s="142" t="s">
        <v>31</v>
      </c>
      <c r="B26" s="142"/>
      <c r="D26" s="142" t="s">
        <v>34</v>
      </c>
      <c r="E26" s="142"/>
    </row>
    <row r="27" spans="1:7" hidden="1" x14ac:dyDescent="0.55000000000000004">
      <c r="A27" s="1"/>
      <c r="F27" s="28"/>
      <c r="G27" s="28"/>
    </row>
    <row r="28" spans="1:7" hidden="1" x14ac:dyDescent="0.55000000000000004">
      <c r="A28" s="1"/>
      <c r="D28" s="142"/>
      <c r="E28" s="142"/>
    </row>
    <row r="29" spans="1:7" hidden="1" x14ac:dyDescent="0.55000000000000004">
      <c r="A29" s="142" t="s">
        <v>52</v>
      </c>
      <c r="B29" s="142"/>
      <c r="D29" s="148" t="s">
        <v>68</v>
      </c>
      <c r="E29" s="148"/>
    </row>
    <row r="30" spans="1:7" hidden="1" x14ac:dyDescent="0.55000000000000004">
      <c r="A30" s="142" t="s">
        <v>45</v>
      </c>
      <c r="B30" s="142"/>
      <c r="D30" s="142" t="s">
        <v>53</v>
      </c>
      <c r="E30" s="142"/>
    </row>
    <row r="31" spans="1:7" hidden="1" x14ac:dyDescent="0.55000000000000004">
      <c r="A31" s="1"/>
    </row>
  </sheetData>
  <mergeCells count="14">
    <mergeCell ref="A30:B30"/>
    <mergeCell ref="D30:E30"/>
    <mergeCell ref="A26:B26"/>
    <mergeCell ref="D26:E26"/>
    <mergeCell ref="D28:E28"/>
    <mergeCell ref="A29:B29"/>
    <mergeCell ref="D29:E29"/>
    <mergeCell ref="A21:B21"/>
    <mergeCell ref="A23:B23"/>
    <mergeCell ref="A1:E1"/>
    <mergeCell ref="A2:E2"/>
    <mergeCell ref="A3:E3"/>
    <mergeCell ref="A5:B5"/>
    <mergeCell ref="A19:B19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29"/>
  <sheetViews>
    <sheetView zoomScale="130" zoomScaleNormal="130" workbookViewId="0">
      <selection activeCell="D7" sqref="D7"/>
    </sheetView>
  </sheetViews>
  <sheetFormatPr defaultColWidth="9" defaultRowHeight="24" x14ac:dyDescent="0.55000000000000004"/>
  <cols>
    <col min="1" max="1" width="9" style="25"/>
    <col min="2" max="2" width="23.375" style="1" customWidth="1"/>
    <col min="3" max="3" width="23.875" style="1" customWidth="1"/>
    <col min="4" max="4" width="22.37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25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5" x14ac:dyDescent="0.55000000000000004">
      <c r="A5" s="146" t="s">
        <v>8</v>
      </c>
      <c r="B5" s="147"/>
      <c r="C5" s="96"/>
      <c r="D5" s="4"/>
      <c r="E5" s="4"/>
    </row>
    <row r="6" spans="1:5" ht="20.25" customHeight="1" x14ac:dyDescent="0.55000000000000004">
      <c r="A6" s="29">
        <v>1</v>
      </c>
      <c r="B6" s="40" t="s">
        <v>4</v>
      </c>
      <c r="C6" s="40">
        <v>18</v>
      </c>
      <c r="D6" s="48">
        <v>6246</v>
      </c>
      <c r="E6" s="48"/>
    </row>
    <row r="7" spans="1:5" ht="20.25" customHeight="1" x14ac:dyDescent="0.55000000000000004">
      <c r="A7" s="29">
        <v>2</v>
      </c>
      <c r="B7" s="6" t="s">
        <v>3</v>
      </c>
      <c r="C7" s="6">
        <v>2</v>
      </c>
      <c r="D7" s="16">
        <v>615</v>
      </c>
      <c r="E7" s="97">
        <f>D7/C7</f>
        <v>307.5</v>
      </c>
    </row>
    <row r="8" spans="1:5" ht="20.25" customHeight="1" x14ac:dyDescent="0.55000000000000004">
      <c r="A8" s="29">
        <v>3</v>
      </c>
      <c r="B8" s="6" t="s">
        <v>14</v>
      </c>
      <c r="C8" s="6">
        <v>0</v>
      </c>
      <c r="D8" s="16">
        <v>0</v>
      </c>
      <c r="E8" s="97" t="e">
        <f t="shared" ref="E8:E18" si="0">D8/C8</f>
        <v>#DIV/0!</v>
      </c>
    </row>
    <row r="9" spans="1:5" ht="20.25" customHeight="1" x14ac:dyDescent="0.55000000000000004">
      <c r="A9" s="29">
        <v>4</v>
      </c>
      <c r="B9" s="6" t="s">
        <v>10</v>
      </c>
      <c r="C9" s="6">
        <v>1</v>
      </c>
      <c r="D9" s="41">
        <v>700</v>
      </c>
      <c r="E9" s="97">
        <f t="shared" si="0"/>
        <v>700</v>
      </c>
    </row>
    <row r="10" spans="1:5" ht="20.25" customHeight="1" x14ac:dyDescent="0.55000000000000004">
      <c r="A10" s="29">
        <v>5</v>
      </c>
      <c r="B10" s="6" t="s">
        <v>11</v>
      </c>
      <c r="C10" s="6">
        <v>0</v>
      </c>
      <c r="D10" s="41">
        <v>0</v>
      </c>
      <c r="E10" s="97" t="e">
        <f t="shared" si="0"/>
        <v>#DIV/0!</v>
      </c>
    </row>
    <row r="11" spans="1:5" ht="20.25" customHeight="1" x14ac:dyDescent="0.55000000000000004">
      <c r="A11" s="29">
        <v>6</v>
      </c>
      <c r="B11" s="6" t="s">
        <v>6</v>
      </c>
      <c r="C11" s="6">
        <v>10</v>
      </c>
      <c r="D11" s="41">
        <v>2424.5</v>
      </c>
      <c r="E11" s="97">
        <f t="shared" si="0"/>
        <v>242.45</v>
      </c>
    </row>
    <row r="12" spans="1:5" x14ac:dyDescent="0.55000000000000004">
      <c r="A12" s="29">
        <v>7</v>
      </c>
      <c r="B12" s="6" t="s">
        <v>7</v>
      </c>
      <c r="C12" s="6">
        <v>9</v>
      </c>
      <c r="D12" s="16">
        <v>5089</v>
      </c>
      <c r="E12" s="97">
        <f t="shared" si="0"/>
        <v>565.44444444444446</v>
      </c>
    </row>
    <row r="13" spans="1:5" x14ac:dyDescent="0.55000000000000004">
      <c r="A13" s="29">
        <v>8</v>
      </c>
      <c r="B13" s="103" t="s">
        <v>8</v>
      </c>
      <c r="C13" s="103">
        <v>0</v>
      </c>
      <c r="D13" s="104">
        <v>0</v>
      </c>
      <c r="E13" s="105" t="e">
        <f t="shared" si="0"/>
        <v>#DIV/0!</v>
      </c>
    </row>
    <row r="14" spans="1:5" x14ac:dyDescent="0.55000000000000004">
      <c r="A14" s="49">
        <v>9</v>
      </c>
      <c r="B14" s="50" t="s">
        <v>9</v>
      </c>
      <c r="C14" s="50">
        <v>1</v>
      </c>
      <c r="D14" s="41">
        <v>640</v>
      </c>
      <c r="E14" s="97">
        <f t="shared" si="0"/>
        <v>640</v>
      </c>
    </row>
    <row r="15" spans="1:5" x14ac:dyDescent="0.55000000000000004">
      <c r="A15" s="49">
        <v>10</v>
      </c>
      <c r="B15" s="50" t="s">
        <v>12</v>
      </c>
      <c r="C15" s="50">
        <v>82</v>
      </c>
      <c r="D15" s="41">
        <v>32757</v>
      </c>
      <c r="E15" s="97">
        <f t="shared" si="0"/>
        <v>399.47560975609758</v>
      </c>
    </row>
    <row r="16" spans="1:5" x14ac:dyDescent="0.55000000000000004">
      <c r="A16" s="29">
        <v>11</v>
      </c>
      <c r="B16" s="6" t="s">
        <v>13</v>
      </c>
      <c r="C16" s="6">
        <v>130</v>
      </c>
      <c r="D16" s="16">
        <v>57442.5</v>
      </c>
      <c r="E16" s="97">
        <f t="shared" si="0"/>
        <v>441.86538461538464</v>
      </c>
    </row>
    <row r="17" spans="1:7" x14ac:dyDescent="0.55000000000000004">
      <c r="A17" s="29">
        <v>12</v>
      </c>
      <c r="B17" s="6" t="s">
        <v>15</v>
      </c>
      <c r="C17" s="6">
        <v>1</v>
      </c>
      <c r="D17" s="16">
        <v>362</v>
      </c>
      <c r="E17" s="97">
        <f t="shared" si="0"/>
        <v>362</v>
      </c>
    </row>
    <row r="18" spans="1:7" x14ac:dyDescent="0.55000000000000004">
      <c r="A18" s="29">
        <v>13</v>
      </c>
      <c r="B18" s="6" t="s">
        <v>81</v>
      </c>
      <c r="C18" s="6"/>
      <c r="D18" s="46">
        <v>0</v>
      </c>
      <c r="E18" s="97" t="e">
        <f t="shared" si="0"/>
        <v>#DIV/0!</v>
      </c>
    </row>
    <row r="19" spans="1:7" x14ac:dyDescent="0.55000000000000004">
      <c r="A19" s="143" t="s">
        <v>2</v>
      </c>
      <c r="B19" s="143"/>
      <c r="C19" s="21">
        <f>SUM(C6:C18)</f>
        <v>254</v>
      </c>
      <c r="D19" s="21">
        <f>SUM(D6:D18)</f>
        <v>106276</v>
      </c>
      <c r="E19" s="21">
        <f>D19/C19</f>
        <v>418.40944881889766</v>
      </c>
    </row>
    <row r="20" spans="1:7" x14ac:dyDescent="0.55000000000000004">
      <c r="C20" s="23"/>
      <c r="D20" s="23"/>
      <c r="E20" s="23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A24" s="1"/>
      <c r="F24" s="28"/>
      <c r="G24" s="28"/>
    </row>
    <row r="25" spans="1:7" hidden="1" x14ac:dyDescent="0.55000000000000004">
      <c r="A25" s="1"/>
      <c r="D25" s="142"/>
      <c r="E25" s="142"/>
    </row>
    <row r="26" spans="1:7" hidden="1" x14ac:dyDescent="0.55000000000000004">
      <c r="A26" s="142" t="s">
        <v>54</v>
      </c>
      <c r="B26" s="142"/>
      <c r="D26" s="148" t="s">
        <v>55</v>
      </c>
      <c r="E26" s="148"/>
    </row>
    <row r="27" spans="1:7" hidden="1" x14ac:dyDescent="0.55000000000000004">
      <c r="A27" s="142" t="s">
        <v>45</v>
      </c>
      <c r="B27" s="142"/>
      <c r="D27" s="142" t="s">
        <v>56</v>
      </c>
      <c r="E27" s="142"/>
    </row>
    <row r="28" spans="1:7" hidden="1" x14ac:dyDescent="0.55000000000000004"/>
    <row r="29" spans="1:7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"/>
  <sheetViews>
    <sheetView topLeftCell="A7" zoomScale="130" zoomScaleNormal="130" workbookViewId="0">
      <selection activeCell="D19" sqref="D19"/>
    </sheetView>
  </sheetViews>
  <sheetFormatPr defaultColWidth="9" defaultRowHeight="24" x14ac:dyDescent="0.55000000000000004"/>
  <cols>
    <col min="1" max="1" width="9" style="25"/>
    <col min="2" max="2" width="24" style="1" customWidth="1"/>
    <col min="3" max="3" width="23.25" style="1" customWidth="1"/>
    <col min="4" max="4" width="20.125" style="1" bestFit="1" customWidth="1"/>
    <col min="5" max="5" width="18.125" style="1" customWidth="1"/>
    <col min="6" max="16384" width="9" style="1"/>
  </cols>
  <sheetData>
    <row r="1" spans="1:5" x14ac:dyDescent="0.55000000000000004">
      <c r="A1" s="144" t="str">
        <f>'10707'!A1:E1</f>
        <v>รายงานการเรียกเก็บค่าบริการทางการแพทย์ กรณีผู้ป่วยนอก สิทธิหลักประกันสุขภาพถ้วนหน้า ปีงบประมาณ 2566</v>
      </c>
      <c r="B1" s="144"/>
      <c r="C1" s="144"/>
      <c r="D1" s="144"/>
      <c r="E1" s="144"/>
    </row>
    <row r="2" spans="1:5" x14ac:dyDescent="0.55000000000000004">
      <c r="A2" s="144" t="s">
        <v>26</v>
      </c>
      <c r="B2" s="144"/>
      <c r="C2" s="144"/>
      <c r="D2" s="144"/>
      <c r="E2" s="144"/>
    </row>
    <row r="3" spans="1:5" x14ac:dyDescent="0.55000000000000004">
      <c r="A3" s="145" t="str">
        <f>'10707'!A3:E3</f>
        <v>ประจำเดือน ตุลาคม - ธันวาคม 2565</v>
      </c>
      <c r="B3" s="145"/>
      <c r="C3" s="145"/>
      <c r="D3" s="145"/>
      <c r="E3" s="145"/>
    </row>
    <row r="4" spans="1:5" ht="48" x14ac:dyDescent="0.55000000000000004">
      <c r="A4" s="2" t="s">
        <v>0</v>
      </c>
      <c r="B4" s="2" t="s">
        <v>1</v>
      </c>
      <c r="C4" s="2" t="s">
        <v>116</v>
      </c>
      <c r="D4" s="3" t="str">
        <f>'10707'!D4</f>
        <v>ค่าบริการทางการแพทย์ที่ยืนยันร่วมกัน</v>
      </c>
      <c r="E4" s="3" t="s">
        <v>117</v>
      </c>
    </row>
    <row r="5" spans="1:5" x14ac:dyDescent="0.55000000000000004">
      <c r="A5" s="146" t="s">
        <v>9</v>
      </c>
      <c r="B5" s="147"/>
      <c r="C5" s="96"/>
      <c r="D5" s="4"/>
      <c r="E5" s="4"/>
    </row>
    <row r="6" spans="1:5" x14ac:dyDescent="0.55000000000000004">
      <c r="A6" s="29">
        <v>1</v>
      </c>
      <c r="B6" s="40" t="s">
        <v>4</v>
      </c>
      <c r="C6" s="40">
        <v>175</v>
      </c>
      <c r="D6" s="48">
        <v>60402.5</v>
      </c>
      <c r="E6" s="116">
        <f>D6/C6</f>
        <v>345.15714285714284</v>
      </c>
    </row>
    <row r="7" spans="1:5" x14ac:dyDescent="0.55000000000000004">
      <c r="A7" s="29">
        <v>2</v>
      </c>
      <c r="B7" s="6" t="s">
        <v>3</v>
      </c>
      <c r="C7" s="6">
        <v>30</v>
      </c>
      <c r="D7" s="16">
        <v>5673.5</v>
      </c>
      <c r="E7" s="116">
        <f>D7/C7</f>
        <v>189.11666666666667</v>
      </c>
    </row>
    <row r="8" spans="1:5" x14ac:dyDescent="0.55000000000000004">
      <c r="A8" s="29">
        <v>3</v>
      </c>
      <c r="B8" s="6" t="s">
        <v>14</v>
      </c>
      <c r="C8" s="6">
        <v>3</v>
      </c>
      <c r="D8" s="16">
        <v>822</v>
      </c>
      <c r="E8" s="116">
        <f t="shared" ref="E8:E18" si="0">D8/C8</f>
        <v>274</v>
      </c>
    </row>
    <row r="9" spans="1:5" x14ac:dyDescent="0.55000000000000004">
      <c r="A9" s="29">
        <v>4</v>
      </c>
      <c r="B9" s="6" t="s">
        <v>10</v>
      </c>
      <c r="C9" s="6">
        <v>4</v>
      </c>
      <c r="D9" s="41">
        <v>2184</v>
      </c>
      <c r="E9" s="116">
        <f t="shared" si="0"/>
        <v>546</v>
      </c>
    </row>
    <row r="10" spans="1:5" x14ac:dyDescent="0.55000000000000004">
      <c r="A10" s="29">
        <v>5</v>
      </c>
      <c r="B10" s="6" t="s">
        <v>11</v>
      </c>
      <c r="C10" s="6">
        <v>2</v>
      </c>
      <c r="D10" s="41">
        <v>243</v>
      </c>
      <c r="E10" s="116">
        <f t="shared" si="0"/>
        <v>121.5</v>
      </c>
    </row>
    <row r="11" spans="1:5" x14ac:dyDescent="0.55000000000000004">
      <c r="A11" s="29">
        <v>6</v>
      </c>
      <c r="B11" s="6" t="s">
        <v>6</v>
      </c>
      <c r="C11" s="6">
        <v>6</v>
      </c>
      <c r="D11" s="41">
        <v>2974</v>
      </c>
      <c r="E11" s="116">
        <f t="shared" si="0"/>
        <v>495.66666666666669</v>
      </c>
    </row>
    <row r="12" spans="1:5" x14ac:dyDescent="0.55000000000000004">
      <c r="A12" s="29">
        <v>7</v>
      </c>
      <c r="B12" s="6" t="s">
        <v>7</v>
      </c>
      <c r="C12" s="6">
        <v>3</v>
      </c>
      <c r="D12" s="16">
        <v>1080</v>
      </c>
      <c r="E12" s="116">
        <f t="shared" si="0"/>
        <v>360</v>
      </c>
    </row>
    <row r="13" spans="1:5" x14ac:dyDescent="0.55000000000000004">
      <c r="A13" s="29">
        <v>8</v>
      </c>
      <c r="B13" s="6" t="s">
        <v>8</v>
      </c>
      <c r="C13" s="6">
        <v>9</v>
      </c>
      <c r="D13" s="16">
        <v>2134</v>
      </c>
      <c r="E13" s="116">
        <f t="shared" si="0"/>
        <v>237.11111111111111</v>
      </c>
    </row>
    <row r="14" spans="1:5" x14ac:dyDescent="0.55000000000000004">
      <c r="A14" s="49">
        <v>9</v>
      </c>
      <c r="B14" s="111" t="s">
        <v>9</v>
      </c>
      <c r="C14" s="111">
        <v>0</v>
      </c>
      <c r="D14" s="112">
        <v>0</v>
      </c>
      <c r="E14" s="131" t="e">
        <f t="shared" si="0"/>
        <v>#DIV/0!</v>
      </c>
    </row>
    <row r="15" spans="1:5" s="22" customFormat="1" x14ac:dyDescent="0.55000000000000004">
      <c r="A15" s="49">
        <v>10</v>
      </c>
      <c r="B15" s="50" t="s">
        <v>12</v>
      </c>
      <c r="C15" s="50">
        <v>426</v>
      </c>
      <c r="D15" s="41">
        <v>111073.5</v>
      </c>
      <c r="E15" s="116">
        <f t="shared" si="0"/>
        <v>260.73591549295776</v>
      </c>
    </row>
    <row r="16" spans="1:5" x14ac:dyDescent="0.55000000000000004">
      <c r="A16" s="29">
        <v>11</v>
      </c>
      <c r="B16" s="6" t="s">
        <v>13</v>
      </c>
      <c r="C16" s="6">
        <v>11</v>
      </c>
      <c r="D16" s="16">
        <v>4538</v>
      </c>
      <c r="E16" s="116">
        <f t="shared" si="0"/>
        <v>412.54545454545456</v>
      </c>
    </row>
    <row r="17" spans="1:7" x14ac:dyDescent="0.55000000000000004">
      <c r="A17" s="29">
        <v>12</v>
      </c>
      <c r="B17" s="6" t="s">
        <v>15</v>
      </c>
      <c r="C17" s="6">
        <v>2</v>
      </c>
      <c r="D17" s="16">
        <v>1142</v>
      </c>
      <c r="E17" s="116">
        <f t="shared" si="0"/>
        <v>571</v>
      </c>
    </row>
    <row r="18" spans="1:7" x14ac:dyDescent="0.55000000000000004">
      <c r="A18" s="29">
        <v>13</v>
      </c>
      <c r="B18" s="6" t="s">
        <v>81</v>
      </c>
      <c r="C18" s="6">
        <v>0</v>
      </c>
      <c r="D18" s="46">
        <v>0</v>
      </c>
      <c r="E18" s="116" t="e">
        <f t="shared" si="0"/>
        <v>#DIV/0!</v>
      </c>
    </row>
    <row r="19" spans="1:7" x14ac:dyDescent="0.55000000000000004">
      <c r="A19" s="143" t="s">
        <v>2</v>
      </c>
      <c r="B19" s="143"/>
      <c r="C19" s="21">
        <f>SUM(C6:C18)</f>
        <v>671</v>
      </c>
      <c r="D19" s="21">
        <f>SUM(D6:D18)</f>
        <v>192266.5</v>
      </c>
      <c r="E19" s="118">
        <f>D19/C19</f>
        <v>286.53725782414307</v>
      </c>
    </row>
    <row r="20" spans="1:7" x14ac:dyDescent="0.55000000000000004">
      <c r="C20" s="8"/>
    </row>
    <row r="23" spans="1:7" hidden="1" x14ac:dyDescent="0.55000000000000004">
      <c r="A23" s="142" t="s">
        <v>31</v>
      </c>
      <c r="B23" s="142"/>
      <c r="D23" s="142" t="s">
        <v>34</v>
      </c>
      <c r="E23" s="142"/>
    </row>
    <row r="24" spans="1:7" hidden="1" x14ac:dyDescent="0.55000000000000004">
      <c r="A24" s="1"/>
      <c r="F24" s="28"/>
      <c r="G24" s="28"/>
    </row>
    <row r="25" spans="1:7" hidden="1" x14ac:dyDescent="0.55000000000000004">
      <c r="A25" s="1"/>
      <c r="D25" s="142"/>
      <c r="E25" s="142"/>
    </row>
    <row r="26" spans="1:7" hidden="1" x14ac:dyDescent="0.55000000000000004">
      <c r="A26" s="142" t="s">
        <v>57</v>
      </c>
      <c r="B26" s="142"/>
      <c r="D26" s="148" t="s">
        <v>58</v>
      </c>
      <c r="E26" s="148"/>
    </row>
    <row r="27" spans="1:7" hidden="1" x14ac:dyDescent="0.55000000000000004">
      <c r="A27" s="142" t="s">
        <v>45</v>
      </c>
      <c r="B27" s="142"/>
      <c r="D27" s="142" t="s">
        <v>59</v>
      </c>
      <c r="E27" s="142"/>
    </row>
    <row r="28" spans="1:7" hidden="1" x14ac:dyDescent="0.55000000000000004"/>
    <row r="29" spans="1:7" hidden="1" x14ac:dyDescent="0.55000000000000004"/>
  </sheetData>
  <mergeCells count="12">
    <mergeCell ref="A27:B27"/>
    <mergeCell ref="D27:E27"/>
    <mergeCell ref="A23:B23"/>
    <mergeCell ref="D23:E23"/>
    <mergeCell ref="D25:E25"/>
    <mergeCell ref="A26:B26"/>
    <mergeCell ref="D26:E26"/>
    <mergeCell ref="A19:B19"/>
    <mergeCell ref="A1:E1"/>
    <mergeCell ref="A2:E2"/>
    <mergeCell ref="A3:E3"/>
    <mergeCell ref="A5:B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21</vt:i4>
      </vt:variant>
    </vt:vector>
  </HeadingPairs>
  <TitlesOfParts>
    <vt:vector size="21" baseType="lpstr">
      <vt:lpstr>10707</vt:lpstr>
      <vt:lpstr>11051</vt:lpstr>
      <vt:lpstr>11052</vt:lpstr>
      <vt:lpstr>11053</vt:lpstr>
      <vt:lpstr>11054</vt:lpstr>
      <vt:lpstr>11055</vt:lpstr>
      <vt:lpstr>11056</vt:lpstr>
      <vt:lpstr>11057</vt:lpstr>
      <vt:lpstr>11058</vt:lpstr>
      <vt:lpstr>11059</vt:lpstr>
      <vt:lpstr>11060</vt:lpstr>
      <vt:lpstr>24704</vt:lpstr>
      <vt:lpstr>28843</vt:lpstr>
      <vt:lpstr>22953</vt:lpstr>
      <vt:lpstr>CTMRI</vt:lpstr>
      <vt:lpstr>รอยต่อนอกจังหวัด</vt:lpstr>
      <vt:lpstr>รวมเรียกเก็บ</vt:lpstr>
      <vt:lpstr>รวมตามจ่าย</vt:lpstr>
      <vt:lpstr>ยอดส่งเขต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ASROCK</dc:creator>
  <cp:lastModifiedBy>Windows User</cp:lastModifiedBy>
  <cp:lastPrinted>2022-03-22T01:52:26Z</cp:lastPrinted>
  <dcterms:created xsi:type="dcterms:W3CDTF">2016-02-18T03:17:44Z</dcterms:created>
  <dcterms:modified xsi:type="dcterms:W3CDTF">2023-03-10T04:45:28Z</dcterms:modified>
</cp:coreProperties>
</file>