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STER\Virtual Account\ปี2566\R3\"/>
    </mc:Choice>
  </mc:AlternateContent>
  <xr:revisionPtr revIDLastSave="0" documentId="13_ncr:1_{D13C8006-575B-48EA-AF40-B6C4AE05EE2F}" xr6:coauthVersionLast="47" xr6:coauthVersionMax="47" xr10:uidLastSave="{00000000-0000-0000-0000-000000000000}"/>
  <bookViews>
    <workbookView xWindow="-120" yWindow="-120" windowWidth="21840" windowHeight="13140" tabRatio="960" activeTab="2" xr2:uid="{00000000-000D-0000-FFFF-FFFF00000000}"/>
  </bookViews>
  <sheets>
    <sheet name="10707" sheetId="12" r:id="rId1"/>
    <sheet name="11051" sheetId="1" r:id="rId2"/>
    <sheet name="11052" sheetId="2" r:id="rId3"/>
    <sheet name="11053" sheetId="3" r:id="rId4"/>
    <sheet name="11054" sheetId="4" r:id="rId5"/>
    <sheet name="11055" sheetId="5" r:id="rId6"/>
    <sheet name="11056" sheetId="6" r:id="rId7"/>
    <sheet name="11057" sheetId="7" r:id="rId8"/>
    <sheet name="11058" sheetId="8" r:id="rId9"/>
    <sheet name="11059" sheetId="9" r:id="rId10"/>
    <sheet name="11060" sheetId="13" r:id="rId11"/>
    <sheet name="24704" sheetId="11" r:id="rId12"/>
    <sheet name="28843" sheetId="22" r:id="rId13"/>
    <sheet name="22953" sheetId="10" r:id="rId14"/>
    <sheet name="รอยต่อนอกจังหวัด" sheetId="20" r:id="rId15"/>
    <sheet name="CTMRI" sheetId="23" r:id="rId16"/>
    <sheet name="รวมเรียกเก็บ" sheetId="14" r:id="rId17"/>
    <sheet name="รวมตามจ่าย" sheetId="18" r:id="rId18"/>
    <sheet name="ยอดส่งเขต" sheetId="19" r:id="rId19"/>
  </sheets>
  <calcPr calcId="181029"/>
</workbook>
</file>

<file path=xl/calcChain.xml><?xml version="1.0" encoding="utf-8"?>
<calcChain xmlns="http://schemas.openxmlformats.org/spreadsheetml/2006/main">
  <c r="G19" i="1" l="1"/>
  <c r="E11" i="14"/>
  <c r="G13" i="12"/>
  <c r="G10" i="12"/>
  <c r="E6" i="14"/>
  <c r="E7" i="14"/>
  <c r="E8" i="14"/>
  <c r="E9" i="14"/>
  <c r="E10" i="14"/>
  <c r="E12" i="14"/>
  <c r="E13" i="14"/>
  <c r="E14" i="14"/>
  <c r="E15" i="14"/>
  <c r="E16" i="14"/>
  <c r="E17" i="14"/>
  <c r="E18" i="14"/>
  <c r="G18" i="12" l="1"/>
  <c r="G12" i="12"/>
  <c r="B27" i="14" l="1"/>
  <c r="C24" i="14"/>
  <c r="C19" i="14"/>
  <c r="J21" i="14"/>
  <c r="C11" i="20"/>
  <c r="C9" i="20"/>
  <c r="C8" i="20"/>
  <c r="C7" i="20"/>
  <c r="C19" i="7" l="1"/>
  <c r="C19" i="6"/>
  <c r="C19" i="5"/>
  <c r="C19" i="4"/>
  <c r="C19" i="3"/>
  <c r="C19" i="2"/>
  <c r="C19" i="1"/>
  <c r="C19" i="13"/>
  <c r="C19" i="9"/>
  <c r="C19" i="8"/>
  <c r="C19" i="22"/>
  <c r="C19" i="10" l="1"/>
  <c r="C19" i="12" l="1"/>
  <c r="G6" i="18"/>
  <c r="G7" i="18"/>
  <c r="G8" i="18"/>
  <c r="G9" i="18"/>
  <c r="G10" i="18"/>
  <c r="G11" i="18"/>
  <c r="G12" i="18"/>
  <c r="G13" i="18"/>
  <c r="G14" i="18"/>
  <c r="G15" i="18"/>
  <c r="G16" i="18"/>
  <c r="G17" i="18"/>
  <c r="G5" i="18"/>
  <c r="C19" i="11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19" i="18" l="1"/>
  <c r="G19" i="14"/>
  <c r="D24" i="11"/>
  <c r="D24" i="6"/>
  <c r="E9" i="20" l="1"/>
  <c r="F10" i="20"/>
  <c r="A3" i="18" l="1"/>
  <c r="A1" i="18"/>
  <c r="A1" i="20"/>
  <c r="A1" i="23"/>
  <c r="A3" i="14"/>
  <c r="A1" i="14"/>
  <c r="H18" i="22" l="1"/>
  <c r="D19" i="22" l="1"/>
  <c r="F7" i="22"/>
  <c r="F8" i="22"/>
  <c r="F9" i="22"/>
  <c r="F10" i="22"/>
  <c r="F11" i="22"/>
  <c r="F12" i="22"/>
  <c r="F13" i="22"/>
  <c r="F14" i="22"/>
  <c r="F15" i="22"/>
  <c r="F16" i="22"/>
  <c r="F17" i="22"/>
  <c r="F6" i="22"/>
  <c r="F19" i="22" l="1"/>
  <c r="E19" i="22"/>
  <c r="F7" i="12"/>
  <c r="E19" i="1" l="1"/>
  <c r="D19" i="1"/>
  <c r="D19" i="5"/>
  <c r="D19" i="11"/>
  <c r="E19" i="7" l="1"/>
  <c r="D19" i="7"/>
  <c r="E19" i="13"/>
  <c r="D19" i="13"/>
  <c r="E19" i="9"/>
  <c r="D19" i="9"/>
  <c r="E19" i="2"/>
  <c r="D19" i="2"/>
  <c r="E19" i="11" l="1"/>
  <c r="E19" i="8"/>
  <c r="E19" i="6"/>
  <c r="E19" i="5"/>
  <c r="E19" i="4"/>
  <c r="E19" i="3"/>
  <c r="E19" i="12"/>
  <c r="E19" i="10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A1" i="10"/>
  <c r="A1" i="22"/>
  <c r="A1" i="11"/>
  <c r="A1" i="13"/>
  <c r="A1" i="9"/>
  <c r="A1" i="8"/>
  <c r="A1" i="7"/>
  <c r="A1" i="6"/>
  <c r="A1" i="5"/>
  <c r="A1" i="4"/>
  <c r="A1" i="3"/>
  <c r="A1" i="2"/>
  <c r="A1" i="1"/>
  <c r="A3" i="10"/>
  <c r="A3" i="22"/>
  <c r="A3" i="11"/>
  <c r="A3" i="13"/>
  <c r="A3" i="9"/>
  <c r="A3" i="8"/>
  <c r="A3" i="7"/>
  <c r="A3" i="6"/>
  <c r="A3" i="5"/>
  <c r="A3" i="4"/>
  <c r="A3" i="3"/>
  <c r="A3" i="2"/>
  <c r="A3" i="1"/>
  <c r="F12" i="12" l="1"/>
  <c r="D8" i="23" l="1"/>
  <c r="C8" i="23"/>
  <c r="D19" i="10" l="1"/>
  <c r="F6" i="11" l="1"/>
  <c r="F18" i="11"/>
  <c r="F17" i="11"/>
  <c r="F16" i="11"/>
  <c r="F15" i="11"/>
  <c r="F14" i="11"/>
  <c r="F13" i="11"/>
  <c r="F12" i="11"/>
  <c r="F11" i="11"/>
  <c r="F10" i="11"/>
  <c r="F9" i="11"/>
  <c r="F8" i="11"/>
  <c r="F7" i="11"/>
  <c r="F19" i="11" l="1"/>
  <c r="G9" i="20"/>
  <c r="D11" i="18" s="1"/>
  <c r="I6" i="22" l="1"/>
  <c r="G10" i="20" l="1"/>
  <c r="D16" i="18" l="1"/>
  <c r="F11" i="20"/>
  <c r="E11" i="20"/>
  <c r="F9" i="12" l="1"/>
  <c r="F11" i="1" l="1"/>
  <c r="F11" i="3"/>
  <c r="F11" i="4"/>
  <c r="F11" i="5"/>
  <c r="F11" i="6"/>
  <c r="F11" i="7"/>
  <c r="F11" i="8"/>
  <c r="F11" i="9"/>
  <c r="F11" i="13"/>
  <c r="F11" i="10"/>
  <c r="F11" i="12"/>
  <c r="F14" i="12" l="1"/>
  <c r="F6" i="4" l="1"/>
  <c r="D24" i="4" l="1"/>
  <c r="D8" i="20" s="1"/>
  <c r="G8" i="20" l="1"/>
  <c r="D24" i="2"/>
  <c r="D7" i="20" s="1"/>
  <c r="G7" i="20" l="1"/>
  <c r="D7" i="18" s="1"/>
  <c r="D11" i="20"/>
  <c r="G11" i="20"/>
  <c r="D9" i="18"/>
  <c r="C17" i="14"/>
  <c r="D19" i="18" l="1"/>
  <c r="C22" i="14" s="1"/>
  <c r="C23" i="14" s="1"/>
  <c r="F6" i="9"/>
  <c r="C22" i="19" l="1"/>
  <c r="C24" i="19" l="1"/>
  <c r="C23" i="19"/>
  <c r="F18" i="10" l="1"/>
  <c r="F17" i="10"/>
  <c r="F16" i="10"/>
  <c r="F15" i="10"/>
  <c r="F14" i="10"/>
  <c r="F13" i="10"/>
  <c r="F12" i="10"/>
  <c r="F10" i="10"/>
  <c r="F9" i="10"/>
  <c r="F8" i="10"/>
  <c r="F7" i="10"/>
  <c r="F6" i="10"/>
  <c r="F18" i="13"/>
  <c r="F17" i="13"/>
  <c r="F16" i="13"/>
  <c r="F15" i="13"/>
  <c r="F14" i="13"/>
  <c r="F13" i="13"/>
  <c r="F12" i="13"/>
  <c r="F10" i="13"/>
  <c r="F9" i="13"/>
  <c r="F8" i="13"/>
  <c r="F7" i="13"/>
  <c r="F6" i="13"/>
  <c r="F18" i="9"/>
  <c r="F17" i="9"/>
  <c r="F16" i="9"/>
  <c r="F15" i="9"/>
  <c r="F14" i="9"/>
  <c r="F13" i="9"/>
  <c r="F12" i="9"/>
  <c r="F10" i="9"/>
  <c r="F9" i="9"/>
  <c r="F8" i="9"/>
  <c r="F7" i="9"/>
  <c r="F18" i="8"/>
  <c r="F17" i="8"/>
  <c r="F16" i="8"/>
  <c r="F15" i="8"/>
  <c r="F14" i="8"/>
  <c r="F13" i="8"/>
  <c r="F12" i="8"/>
  <c r="F10" i="8"/>
  <c r="F9" i="8"/>
  <c r="F8" i="8"/>
  <c r="F7" i="8"/>
  <c r="F6" i="8"/>
  <c r="F18" i="7"/>
  <c r="F17" i="7"/>
  <c r="F16" i="7"/>
  <c r="F15" i="7"/>
  <c r="F14" i="7"/>
  <c r="F13" i="7"/>
  <c r="F12" i="7"/>
  <c r="F10" i="7"/>
  <c r="F9" i="7"/>
  <c r="F8" i="7"/>
  <c r="F7" i="7"/>
  <c r="F6" i="7"/>
  <c r="F18" i="6"/>
  <c r="F17" i="6"/>
  <c r="F16" i="6"/>
  <c r="F15" i="6"/>
  <c r="F14" i="6"/>
  <c r="F13" i="6"/>
  <c r="F12" i="6"/>
  <c r="F10" i="6"/>
  <c r="F9" i="6"/>
  <c r="F8" i="6"/>
  <c r="F7" i="6"/>
  <c r="F6" i="6"/>
  <c r="F18" i="5"/>
  <c r="F17" i="5"/>
  <c r="F16" i="5"/>
  <c r="F15" i="5"/>
  <c r="F14" i="5"/>
  <c r="F13" i="5"/>
  <c r="F12" i="5"/>
  <c r="F10" i="5"/>
  <c r="F9" i="5"/>
  <c r="F8" i="5"/>
  <c r="F7" i="5"/>
  <c r="F6" i="5"/>
  <c r="F18" i="4"/>
  <c r="F17" i="4"/>
  <c r="F16" i="4"/>
  <c r="F15" i="4"/>
  <c r="F14" i="4"/>
  <c r="F13" i="4"/>
  <c r="F12" i="4"/>
  <c r="F10" i="4"/>
  <c r="F9" i="4"/>
  <c r="F8" i="4"/>
  <c r="F7" i="4"/>
  <c r="F18" i="3"/>
  <c r="F17" i="3"/>
  <c r="F16" i="3"/>
  <c r="F15" i="3"/>
  <c r="F14" i="3"/>
  <c r="F13" i="3"/>
  <c r="F12" i="3"/>
  <c r="F10" i="3"/>
  <c r="F9" i="3"/>
  <c r="F8" i="3"/>
  <c r="F7" i="3"/>
  <c r="F6" i="3"/>
  <c r="F7" i="1"/>
  <c r="F8" i="1"/>
  <c r="F9" i="1"/>
  <c r="F10" i="1"/>
  <c r="F12" i="1"/>
  <c r="F13" i="1"/>
  <c r="F14" i="1"/>
  <c r="F15" i="1"/>
  <c r="F16" i="1"/>
  <c r="F17" i="1"/>
  <c r="F18" i="1"/>
  <c r="F6" i="1"/>
  <c r="F6" i="12"/>
  <c r="F8" i="12"/>
  <c r="F10" i="12"/>
  <c r="F13" i="12"/>
  <c r="F15" i="12"/>
  <c r="F16" i="12"/>
  <c r="F17" i="12"/>
  <c r="F18" i="12"/>
  <c r="F19" i="4" l="1"/>
  <c r="F19" i="13"/>
  <c r="F19" i="10"/>
  <c r="F19" i="12"/>
  <c r="C5" i="14" s="1"/>
  <c r="F19" i="5"/>
  <c r="F19" i="8"/>
  <c r="F19" i="1"/>
  <c r="C6" i="14" s="1"/>
  <c r="F19" i="9"/>
  <c r="F19" i="7"/>
  <c r="F19" i="3"/>
  <c r="F19" i="6"/>
  <c r="C18" i="18" l="1"/>
  <c r="E18" i="18" s="1"/>
  <c r="D19" i="12"/>
  <c r="C25" i="19" l="1"/>
  <c r="C15" i="14" l="1"/>
  <c r="D19" i="8" l="1"/>
  <c r="D19" i="6"/>
  <c r="D19" i="4"/>
  <c r="C18" i="14" l="1"/>
  <c r="C13" i="14"/>
  <c r="C16" i="14"/>
  <c r="C11" i="14"/>
  <c r="C9" i="14"/>
  <c r="C14" i="14"/>
  <c r="C10" i="14"/>
  <c r="C12" i="14"/>
  <c r="D19" i="3"/>
  <c r="C8" i="14" s="1"/>
  <c r="C19" i="19" l="1"/>
  <c r="F18" i="14"/>
  <c r="D19" i="14"/>
  <c r="C7" i="14"/>
  <c r="C25" i="14" l="1"/>
  <c r="I6" i="3" l="1"/>
  <c r="G7" i="3" s="1"/>
  <c r="H7" i="3" s="1"/>
  <c r="I6" i="7"/>
  <c r="G17" i="7" s="1"/>
  <c r="H17" i="7" s="1"/>
  <c r="I6" i="2"/>
  <c r="G6" i="2" s="1"/>
  <c r="H6" i="2" s="1"/>
  <c r="I6" i="6"/>
  <c r="G8" i="6" s="1"/>
  <c r="H8" i="6" s="1"/>
  <c r="I6" i="13"/>
  <c r="G6" i="13" s="1"/>
  <c r="H6" i="13" s="1"/>
  <c r="I6" i="9"/>
  <c r="G10" i="9" s="1"/>
  <c r="H10" i="9" s="1"/>
  <c r="I6" i="4"/>
  <c r="G14" i="4" s="1"/>
  <c r="H14" i="4" s="1"/>
  <c r="I6" i="8"/>
  <c r="G13" i="8" s="1"/>
  <c r="H13" i="8" s="1"/>
  <c r="I6" i="1"/>
  <c r="G6" i="1" s="1"/>
  <c r="H6" i="1" s="1"/>
  <c r="I6" i="5"/>
  <c r="G8" i="5" s="1"/>
  <c r="H8" i="5" s="1"/>
  <c r="I6" i="11"/>
  <c r="G6" i="11" s="1"/>
  <c r="H6" i="11" s="1"/>
  <c r="I6" i="12"/>
  <c r="G16" i="12" s="1"/>
  <c r="J6" i="22"/>
  <c r="G12" i="22" s="1"/>
  <c r="H12" i="22" s="1"/>
  <c r="G8" i="7"/>
  <c r="H8" i="7" s="1"/>
  <c r="G13" i="7"/>
  <c r="H13" i="7" s="1"/>
  <c r="G17" i="6"/>
  <c r="H17" i="6" s="1"/>
  <c r="G10" i="3"/>
  <c r="H10" i="3" s="1"/>
  <c r="G14" i="3"/>
  <c r="H14" i="3" s="1"/>
  <c r="G16" i="3"/>
  <c r="H16" i="3" s="1"/>
  <c r="G18" i="3"/>
  <c r="H18" i="3" s="1"/>
  <c r="G9" i="3"/>
  <c r="H9" i="3" s="1"/>
  <c r="G13" i="3"/>
  <c r="H13" i="3" s="1"/>
  <c r="G13" i="9"/>
  <c r="H13" i="9" s="1"/>
  <c r="G12" i="4"/>
  <c r="H12" i="4" s="1"/>
  <c r="G16" i="4"/>
  <c r="H16" i="4" s="1"/>
  <c r="G6" i="7"/>
  <c r="H6" i="7" s="1"/>
  <c r="G6" i="3"/>
  <c r="H6" i="3" s="1"/>
  <c r="G6" i="6"/>
  <c r="H6" i="6" s="1"/>
  <c r="G14" i="9" l="1"/>
  <c r="H14" i="9" s="1"/>
  <c r="G6" i="9"/>
  <c r="H6" i="9" s="1"/>
  <c r="G7" i="9"/>
  <c r="H7" i="9" s="1"/>
  <c r="G8" i="9"/>
  <c r="H8" i="9" s="1"/>
  <c r="G17" i="9"/>
  <c r="H17" i="9" s="1"/>
  <c r="G15" i="9"/>
  <c r="H15" i="9" s="1"/>
  <c r="G9" i="9"/>
  <c r="H9" i="9" s="1"/>
  <c r="G11" i="9"/>
  <c r="H11" i="9" s="1"/>
  <c r="G18" i="9"/>
  <c r="H18" i="9" s="1"/>
  <c r="G16" i="9"/>
  <c r="H16" i="9" s="1"/>
  <c r="G10" i="4"/>
  <c r="H10" i="4" s="1"/>
  <c r="G8" i="4"/>
  <c r="H8" i="4" s="1"/>
  <c r="G15" i="4"/>
  <c r="H15" i="4" s="1"/>
  <c r="G13" i="4"/>
  <c r="H13" i="4" s="1"/>
  <c r="G6" i="4"/>
  <c r="H6" i="4" s="1"/>
  <c r="G17" i="4"/>
  <c r="H17" i="4" s="1"/>
  <c r="G18" i="4"/>
  <c r="H18" i="4" s="1"/>
  <c r="G11" i="4"/>
  <c r="H11" i="4" s="1"/>
  <c r="G14" i="8"/>
  <c r="H14" i="8" s="1"/>
  <c r="G9" i="4"/>
  <c r="H9" i="4" s="1"/>
  <c r="G7" i="4"/>
  <c r="H7" i="4" s="1"/>
  <c r="G12" i="9"/>
  <c r="H12" i="9" s="1"/>
  <c r="G12" i="3"/>
  <c r="H12" i="3" s="1"/>
  <c r="G8" i="3"/>
  <c r="H8" i="3" s="1"/>
  <c r="G9" i="2"/>
  <c r="H9" i="2" s="1"/>
  <c r="G12" i="2"/>
  <c r="H12" i="2" s="1"/>
  <c r="G17" i="3"/>
  <c r="H17" i="3" s="1"/>
  <c r="G17" i="13"/>
  <c r="H17" i="13" s="1"/>
  <c r="G15" i="3"/>
  <c r="H15" i="3" s="1"/>
  <c r="G18" i="13"/>
  <c r="H18" i="13" s="1"/>
  <c r="G11" i="3"/>
  <c r="H11" i="3" s="1"/>
  <c r="G9" i="13"/>
  <c r="H9" i="13" s="1"/>
  <c r="G12" i="13"/>
  <c r="H12" i="13" s="1"/>
  <c r="G10" i="13"/>
  <c r="H10" i="13" s="1"/>
  <c r="G15" i="2"/>
  <c r="H15" i="2" s="1"/>
  <c r="G11" i="2"/>
  <c r="H11" i="2" s="1"/>
  <c r="G15" i="7"/>
  <c r="H15" i="7" s="1"/>
  <c r="G11" i="7"/>
  <c r="H11" i="7" s="1"/>
  <c r="G9" i="7"/>
  <c r="H9" i="7" s="1"/>
  <c r="G15" i="13"/>
  <c r="H15" i="13" s="1"/>
  <c r="G13" i="13"/>
  <c r="H13" i="13" s="1"/>
  <c r="G11" i="13"/>
  <c r="H11" i="13" s="1"/>
  <c r="G9" i="6"/>
  <c r="H9" i="6" s="1"/>
  <c r="G10" i="2"/>
  <c r="H10" i="2" s="1"/>
  <c r="G7" i="13"/>
  <c r="H7" i="13" s="1"/>
  <c r="G18" i="6"/>
  <c r="H18" i="6" s="1"/>
  <c r="G16" i="6"/>
  <c r="H16" i="6" s="1"/>
  <c r="G14" i="13"/>
  <c r="H14" i="13" s="1"/>
  <c r="G13" i="2"/>
  <c r="H13" i="2" s="1"/>
  <c r="G7" i="2"/>
  <c r="H7" i="2" s="1"/>
  <c r="G14" i="1"/>
  <c r="H14" i="1" s="1"/>
  <c r="G18" i="2"/>
  <c r="H18" i="2" s="1"/>
  <c r="G14" i="6"/>
  <c r="H14" i="6" s="1"/>
  <c r="G10" i="1"/>
  <c r="H10" i="1" s="1"/>
  <c r="G8" i="1"/>
  <c r="H8" i="1" s="1"/>
  <c r="G16" i="2"/>
  <c r="H16" i="2" s="1"/>
  <c r="G16" i="13"/>
  <c r="H16" i="13" s="1"/>
  <c r="G14" i="2"/>
  <c r="H14" i="2" s="1"/>
  <c r="G8" i="2"/>
  <c r="H8" i="2" s="1"/>
  <c r="G8" i="13"/>
  <c r="H8" i="13" s="1"/>
  <c r="G17" i="2"/>
  <c r="H17" i="2" s="1"/>
  <c r="G17" i="8"/>
  <c r="H17" i="8" s="1"/>
  <c r="G15" i="8"/>
  <c r="H15" i="8" s="1"/>
  <c r="G9" i="1"/>
  <c r="H9" i="1" s="1"/>
  <c r="G13" i="1"/>
  <c r="H13" i="1" s="1"/>
  <c r="G13" i="5"/>
  <c r="H13" i="5" s="1"/>
  <c r="G6" i="8"/>
  <c r="H6" i="8" s="1"/>
  <c r="G17" i="1"/>
  <c r="H17" i="1" s="1"/>
  <c r="G11" i="5"/>
  <c r="H11" i="5" s="1"/>
  <c r="G7" i="1"/>
  <c r="H7" i="1" s="1"/>
  <c r="G6" i="5"/>
  <c r="H6" i="5" s="1"/>
  <c r="G12" i="1"/>
  <c r="H12" i="1" s="1"/>
  <c r="G16" i="1"/>
  <c r="H16" i="1" s="1"/>
  <c r="G11" i="1"/>
  <c r="H11" i="1" s="1"/>
  <c r="G17" i="5"/>
  <c r="H17" i="5" s="1"/>
  <c r="G18" i="1"/>
  <c r="H18" i="1" s="1"/>
  <c r="G15" i="1"/>
  <c r="H15" i="1" s="1"/>
  <c r="G9" i="8"/>
  <c r="H9" i="8" s="1"/>
  <c r="G7" i="6"/>
  <c r="H7" i="6" s="1"/>
  <c r="G7" i="8"/>
  <c r="H7" i="8" s="1"/>
  <c r="G12" i="6"/>
  <c r="H12" i="6" s="1"/>
  <c r="G18" i="8"/>
  <c r="H18" i="8" s="1"/>
  <c r="G16" i="8"/>
  <c r="H16" i="8" s="1"/>
  <c r="G15" i="6"/>
  <c r="H15" i="6" s="1"/>
  <c r="G13" i="6"/>
  <c r="H13" i="6" s="1"/>
  <c r="G12" i="8"/>
  <c r="H12" i="8" s="1"/>
  <c r="G10" i="8"/>
  <c r="H10" i="8" s="1"/>
  <c r="G8" i="8"/>
  <c r="H8" i="8" s="1"/>
  <c r="G11" i="8"/>
  <c r="H11" i="8" s="1"/>
  <c r="G11" i="6"/>
  <c r="H11" i="6" s="1"/>
  <c r="G6" i="12"/>
  <c r="H6" i="12" s="1"/>
  <c r="G7" i="7"/>
  <c r="H7" i="7" s="1"/>
  <c r="G18" i="7"/>
  <c r="H18" i="7" s="1"/>
  <c r="G16" i="7"/>
  <c r="H16" i="7" s="1"/>
  <c r="G14" i="7"/>
  <c r="H14" i="7" s="1"/>
  <c r="G12" i="7"/>
  <c r="H12" i="7" s="1"/>
  <c r="G10" i="7"/>
  <c r="H10" i="7" s="1"/>
  <c r="G15" i="11"/>
  <c r="H15" i="11" s="1"/>
  <c r="G8" i="11"/>
  <c r="H8" i="11" s="1"/>
  <c r="G10" i="6"/>
  <c r="H10" i="6" s="1"/>
  <c r="G11" i="12"/>
  <c r="H11" i="12" s="1"/>
  <c r="G7" i="12"/>
  <c r="H7" i="12" s="1"/>
  <c r="H18" i="12"/>
  <c r="G15" i="5"/>
  <c r="H15" i="5" s="1"/>
  <c r="G17" i="11"/>
  <c r="H17" i="11" s="1"/>
  <c r="G11" i="11"/>
  <c r="H11" i="11" s="1"/>
  <c r="G7" i="5"/>
  <c r="H7" i="5" s="1"/>
  <c r="G9" i="11"/>
  <c r="H9" i="11" s="1"/>
  <c r="G14" i="12"/>
  <c r="H14" i="12" s="1"/>
  <c r="G13" i="11"/>
  <c r="H13" i="11" s="1"/>
  <c r="G18" i="5"/>
  <c r="H18" i="5" s="1"/>
  <c r="G7" i="11"/>
  <c r="H7" i="11" s="1"/>
  <c r="H10" i="12"/>
  <c r="G9" i="5"/>
  <c r="H9" i="5" s="1"/>
  <c r="G16" i="5"/>
  <c r="H16" i="5" s="1"/>
  <c r="G18" i="11"/>
  <c r="H18" i="11" s="1"/>
  <c r="G17" i="12"/>
  <c r="H17" i="12" s="1"/>
  <c r="G14" i="5"/>
  <c r="H14" i="5" s="1"/>
  <c r="G16" i="11"/>
  <c r="H16" i="11" s="1"/>
  <c r="H13" i="12"/>
  <c r="G12" i="5"/>
  <c r="H12" i="5" s="1"/>
  <c r="G14" i="11"/>
  <c r="H14" i="11" s="1"/>
  <c r="G10" i="5"/>
  <c r="H10" i="5" s="1"/>
  <c r="G12" i="11"/>
  <c r="H12" i="11" s="1"/>
  <c r="G10" i="11"/>
  <c r="H10" i="11" s="1"/>
  <c r="G10" i="22"/>
  <c r="H10" i="22" s="1"/>
  <c r="G8" i="22"/>
  <c r="H8" i="22" s="1"/>
  <c r="G8" i="12"/>
  <c r="H8" i="12" s="1"/>
  <c r="G17" i="22"/>
  <c r="H17" i="22" s="1"/>
  <c r="G15" i="22"/>
  <c r="H15" i="22" s="1"/>
  <c r="G15" i="12"/>
  <c r="H15" i="12" s="1"/>
  <c r="G13" i="22"/>
  <c r="H13" i="22" s="1"/>
  <c r="G11" i="22"/>
  <c r="H11" i="22" s="1"/>
  <c r="G9" i="22"/>
  <c r="H9" i="22" s="1"/>
  <c r="G7" i="22"/>
  <c r="H7" i="22" s="1"/>
  <c r="G6" i="22"/>
  <c r="H6" i="22" s="1"/>
  <c r="G16" i="22"/>
  <c r="H16" i="22" s="1"/>
  <c r="G9" i="12"/>
  <c r="H9" i="12" s="1"/>
  <c r="G14" i="22"/>
  <c r="H14" i="22" s="1"/>
  <c r="G19" i="9"/>
  <c r="H16" i="12"/>
  <c r="G19" i="4" l="1"/>
  <c r="G19" i="3"/>
  <c r="G19" i="13"/>
  <c r="H19" i="13" s="1"/>
  <c r="G19" i="2"/>
  <c r="H19" i="1"/>
  <c r="G19" i="7"/>
  <c r="H19" i="7" s="1"/>
  <c r="G19" i="8"/>
  <c r="G19" i="6"/>
  <c r="H19" i="6" s="1"/>
  <c r="C11" i="18"/>
  <c r="E11" i="18" s="1"/>
  <c r="C10" i="18"/>
  <c r="E10" i="18" s="1"/>
  <c r="C7" i="18"/>
  <c r="E7" i="18" s="1"/>
  <c r="H12" i="12"/>
  <c r="C17" i="18"/>
  <c r="E17" i="18" s="1"/>
  <c r="C16" i="18"/>
  <c r="E16" i="18" s="1"/>
  <c r="C13" i="18"/>
  <c r="E13" i="18" s="1"/>
  <c r="C6" i="18"/>
  <c r="E6" i="18" s="1"/>
  <c r="C14" i="18"/>
  <c r="E14" i="18" s="1"/>
  <c r="G19" i="5"/>
  <c r="H19" i="5" s="1"/>
  <c r="G19" i="12"/>
  <c r="E5" i="14" s="1"/>
  <c r="C15" i="18"/>
  <c r="C9" i="18"/>
  <c r="E9" i="18" s="1"/>
  <c r="G19" i="11"/>
  <c r="C8" i="18"/>
  <c r="E8" i="18" s="1"/>
  <c r="G19" i="22"/>
  <c r="C5" i="18"/>
  <c r="C12" i="18"/>
  <c r="E12" i="18" s="1"/>
  <c r="H19" i="4"/>
  <c r="H19" i="9"/>
  <c r="H19" i="2"/>
  <c r="H19" i="3" l="1"/>
  <c r="D5" i="14"/>
  <c r="F17" i="14"/>
  <c r="H19" i="8"/>
  <c r="E5" i="18"/>
  <c r="C19" i="18"/>
  <c r="F12" i="14"/>
  <c r="H19" i="12"/>
  <c r="H19" i="11"/>
  <c r="E15" i="18"/>
  <c r="H19" i="22"/>
  <c r="D15" i="14"/>
  <c r="F7" i="14"/>
  <c r="D14" i="14"/>
  <c r="F5" i="14"/>
  <c r="D13" i="14"/>
  <c r="C18" i="19"/>
  <c r="D16" i="14"/>
  <c r="F8" i="14"/>
  <c r="D11" i="14"/>
  <c r="F9" i="14"/>
  <c r="F15" i="14"/>
  <c r="C16" i="19"/>
  <c r="D8" i="14"/>
  <c r="C6" i="19"/>
  <c r="F11" i="14"/>
  <c r="C14" i="19"/>
  <c r="C8" i="19"/>
  <c r="C15" i="19"/>
  <c r="C17" i="19"/>
  <c r="F13" i="14"/>
  <c r="D7" i="14"/>
  <c r="F14" i="14"/>
  <c r="C10" i="19"/>
  <c r="C9" i="19"/>
  <c r="D17" i="14"/>
  <c r="F16" i="14"/>
  <c r="C12" i="19"/>
  <c r="D9" i="14"/>
  <c r="E19" i="18" l="1"/>
  <c r="E19" i="14"/>
  <c r="C13" i="19"/>
  <c r="F10" i="14"/>
  <c r="D12" i="14"/>
  <c r="D6" i="14"/>
  <c r="C7" i="19"/>
  <c r="F6" i="14"/>
  <c r="F19" i="14" s="1"/>
  <c r="C27" i="14" s="1"/>
  <c r="C11" i="19"/>
  <c r="C20" i="19" s="1"/>
  <c r="C26" i="19" s="1"/>
  <c r="F24" i="14"/>
  <c r="F25" i="14" s="1"/>
  <c r="E28" i="14" s="1"/>
  <c r="E20" i="14"/>
  <c r="D10" i="14"/>
</calcChain>
</file>

<file path=xl/sharedStrings.xml><?xml version="1.0" encoding="utf-8"?>
<sst xmlns="http://schemas.openxmlformats.org/spreadsheetml/2006/main" count="536" uniqueCount="117">
  <si>
    <t>ลำดับ</t>
  </si>
  <si>
    <t>หน่วยบริการ(ลูกหนี้)</t>
  </si>
  <si>
    <t>รวม</t>
  </si>
  <si>
    <t>รพ.แกดำ</t>
  </si>
  <si>
    <t>รพ.มหาสารคาม</t>
  </si>
  <si>
    <t>รพ.โกสุมพิสัย</t>
  </si>
  <si>
    <t>รพ.บรบือ</t>
  </si>
  <si>
    <t>รพ.นาเชือก</t>
  </si>
  <si>
    <t>รพ.พยัคฆภูมิพิสัย</t>
  </si>
  <si>
    <t>รพ.วาปีปทุม</t>
  </si>
  <si>
    <t>รพ.กันทรวิชัย</t>
  </si>
  <si>
    <t>รพ.เชียงยืน</t>
  </si>
  <si>
    <t>รพ.นาดูน</t>
  </si>
  <si>
    <t>รพ.ยางสีสุราช</t>
  </si>
  <si>
    <t>โกสุมพิสัย</t>
  </si>
  <si>
    <t>รพ.กุดรัง</t>
  </si>
  <si>
    <t>ตามระบบVirtualบัญชี  จังหวัดมหาสารคาม</t>
  </si>
  <si>
    <t>หมายเหตุ</t>
  </si>
  <si>
    <t>รอยต่อนอกจังหวัด</t>
  </si>
  <si>
    <t>ค่าบริการทางการแพทย์ที่ยืนยันร่วมกัน</t>
  </si>
  <si>
    <t>หน่วยบริการ</t>
  </si>
  <si>
    <t>ตามระบบVirtual Account  จังหวัดมหาสารคาม</t>
  </si>
  <si>
    <t>ของโรงพยาบาลแกดำ   เรียกเก็บโรงพยาบาลทุกแห่ง</t>
  </si>
  <si>
    <t>รพ.สุทธาเวช มมส.</t>
  </si>
  <si>
    <t>ของโรงพยาบาลโกสุมพิสัย   เรียกเก็บโรงพยาบาลทุกแห่ง</t>
  </si>
  <si>
    <t>ของโรงพยาบาลกันทรวิชัย   เรียกเก็บโรงพยาบาลทุกแห่ง</t>
  </si>
  <si>
    <t>ของโรงพยาบาลมหาสารคาม   เรียกเก็บโรงพยาบาลทุกแห่ง</t>
  </si>
  <si>
    <t>ของโรงพยาบาลพยัคฆภูมิพิสัย   เรียกเก็บโรงพยาบาลทุกแห่ง</t>
  </si>
  <si>
    <t>ของโรงพยาบาลวาปีปทุม   เรียกเก็บโรงพยาบาลทุกแห่ง</t>
  </si>
  <si>
    <t>ของโรงพยาบาลเชียงยืน   เรียกเก็บโรงพยาบาลทุกแห่ง</t>
  </si>
  <si>
    <t>ของโรงพยาบาลบรบือ   เรียกเก็บโรงพยาบาลทุกแห่ง</t>
  </si>
  <si>
    <t>ของโรงพยาบาลนาเชือก   เรียกเก็บโรงพยาบาลทุกแห่ง</t>
  </si>
  <si>
    <t>ของโรงพยาบาลนาดูน   เรียกเก็บโรงพยาบาลทุกแห่ง</t>
  </si>
  <si>
    <t>ของโรงพยาบาลยางสีสุราช   เรียกเก็บโรงพยาบาลทุกแห่ง</t>
  </si>
  <si>
    <t>ของโรงพยาบาลสุทธาเวช มมส.  เรียกเก็บโรงพยาบาลทุกแห่ง</t>
  </si>
  <si>
    <t>ผู้ตรวจสอบข้อมูล</t>
  </si>
  <si>
    <t>(นางทัศนีพร   ยศพล)</t>
  </si>
  <si>
    <t>พยาบาลวิชาชีพชำนาญการ</t>
  </si>
  <si>
    <t>ผู้ให้ความเห็นชอบ</t>
  </si>
  <si>
    <t>(นางสุดารัตน์   ปัญญาวรรณ)</t>
  </si>
  <si>
    <t>(นายสมพงษ์  จันทร์โอวาท)</t>
  </si>
  <si>
    <t>ผู้อำนวยการโรงพยาบาลแกดำ</t>
  </si>
  <si>
    <t>(นายหัสชา  เนือยทอง)</t>
  </si>
  <si>
    <t>ผู้อำนวยการโรงพยาบาลโกสุมพิสัย</t>
  </si>
  <si>
    <t xml:space="preserve">นักวิชาการสาธารณสุขชำนาญการ </t>
  </si>
  <si>
    <t>(นางสาวพจนา ดวงชาทม)</t>
  </si>
  <si>
    <t>(นายเจษฐา  พัชรเวทิน)</t>
  </si>
  <si>
    <t>ผู้อำนวยการโรงพยาบาลกันทรวิชัย</t>
  </si>
  <si>
    <t>(นางธิดารัตน์ ทองประดับเพ็ชร์)</t>
  </si>
  <si>
    <t xml:space="preserve">พยาบาลวิชาชีพชำนาญการ  </t>
  </si>
  <si>
    <t>(นางสิริวิภา โรจรัตนางกูร)</t>
  </si>
  <si>
    <t>(นายเกรียงศักดิ์  หาญสิทธิพร)</t>
  </si>
  <si>
    <t>(นางสาวสุธาสินี เหล่าวิศาลสุวรรณ)</t>
  </si>
  <si>
    <t>(นายวิเชียร  ฉกาจนโรดม)</t>
  </si>
  <si>
    <t>ผู้อำนวยการโรงพยาบาลบรบือ</t>
  </si>
  <si>
    <t>ผู้อำนวยการโรงพยาบาลเชียงยืน</t>
  </si>
  <si>
    <t>(นางรัติญา ประสาระเอ)</t>
  </si>
  <si>
    <t>ผู้อำนวยการโรงพยาบาลนาเชือก</t>
  </si>
  <si>
    <t>(นางจริยา ฐิตะฐาน)</t>
  </si>
  <si>
    <t>(นายธีรพล  ชลเดช)</t>
  </si>
  <si>
    <t>ผู้อำนวยการโรงพยาบาลพยัคฆภูมิพสัย</t>
  </si>
  <si>
    <t>(นางจรรยา สุนทรประกาศิต)</t>
  </si>
  <si>
    <t>(นายประพันธ์  สุนททรประกาศิต)</t>
  </si>
  <si>
    <t>ผู้อำนวยการโรงพยาบาลวาปีปทุม</t>
  </si>
  <si>
    <t>(นางโยทกา  ไหมหรือ)</t>
  </si>
  <si>
    <t>(นายมาริษฎา  พิทักษ์ธรรม)</t>
  </si>
  <si>
    <t>ผู้อำนวยการโรงพยาบาลนาดูน</t>
  </si>
  <si>
    <t>(นางมยุรฉัตร อุทปา)</t>
  </si>
  <si>
    <t>(นายชัยวุฒิ  จันดีกระยอม)</t>
  </si>
  <si>
    <t>(นางปราณี  ดวงพรม)</t>
  </si>
  <si>
    <t>(นางวงเดือน  วงษ์สำราญ)</t>
  </si>
  <si>
    <t xml:space="preserve">พยาบาลวิชาชีพ </t>
  </si>
  <si>
    <t>(นางสาวทักษณา  จิตเรืองไพโรจน)</t>
  </si>
  <si>
    <t xml:space="preserve">รายงานการเรียกเก็บค่าบริการทางการแพทย์ กรณีผู้ป่วยนอก สิทธิหลักประกันสุขภาพถ้วนหน้า </t>
  </si>
  <si>
    <t>ค่าบริการทางการแพทย์ที่ได้รับจัดสรรรอบนี้ (บาท)</t>
  </si>
  <si>
    <t>รอยต่อในจังหวัด</t>
  </si>
  <si>
    <t>รพ.สุทธาเวช มหาวิทยาลัยมหาสารคาม</t>
  </si>
  <si>
    <t>รพ.ขอนแก่น</t>
  </si>
  <si>
    <t>รพ.พระยุพราชกระนวน</t>
  </si>
  <si>
    <t>รพ.เปือยน้อย</t>
  </si>
  <si>
    <t>รวมทั้งหมด</t>
  </si>
  <si>
    <t>หน่วยบริการ (เจ้าหนี้)</t>
  </si>
  <si>
    <t>รพศ.ขอนแก่น</t>
  </si>
  <si>
    <t>ค่าบริการฯ</t>
  </si>
  <si>
    <t>หักค่าบริการที่ไม่เข้าเกณฑ์</t>
  </si>
  <si>
    <t>รพ.บ้านไผ่</t>
  </si>
  <si>
    <t>ของโรงพยาบาลกุดรัง   เรียกเก็บโรงพยาบาลทุกแห่ง</t>
  </si>
  <si>
    <t>รพ.ชื่นชม</t>
  </si>
  <si>
    <t>รพ.สุทธาเวช</t>
  </si>
  <si>
    <t>ของโรงพยาบาลชื่นชม   เรียกเก็บโรงพยาบาลทุกแห่ง</t>
  </si>
  <si>
    <t>พยาบาลวิชาชีพชำนาญการพิเศษ</t>
  </si>
  <si>
    <t>ยอดเงินคงเหลือทั้งหมดที่นำมาจัดสรร</t>
  </si>
  <si>
    <t>รวม (ไม่รวม มมส)</t>
  </si>
  <si>
    <t>หนี้สูญ</t>
  </si>
  <si>
    <t>ยอดจัดสรรรายหน่วยบริการ</t>
  </si>
  <si>
    <t xml:space="preserve">ยอดที่ได้รับจัดสรรในรอบนี้ </t>
  </si>
  <si>
    <t>คงเหลือจัดสรรรอบนี้ (เฉพาะสังกัด สป.)</t>
  </si>
  <si>
    <t>รอยต่อนอกเขต+มมส</t>
  </si>
  <si>
    <t>หน่วยบรการ</t>
  </si>
  <si>
    <t>CT MRI</t>
  </si>
  <si>
    <t>ยอดเงินเหลือรอบนี้</t>
  </si>
  <si>
    <t>CT/MRI</t>
  </si>
  <si>
    <t>คงเหลือ</t>
  </si>
  <si>
    <t>ร้อยละการจัดสรร</t>
  </si>
  <si>
    <t>ร้อยละคงเหลือจัดสรร</t>
  </si>
  <si>
    <t>ร้อยละนำไปจัดสรร</t>
  </si>
  <si>
    <t>ตามระบบ Virtual Account  จังหวัดมหาสารคาม ปีงบประมาณ 2564 (รอบที่4)</t>
  </si>
  <si>
    <t>ประจำเดือน พฤษภาคม-มิถุนายน 2566</t>
  </si>
  <si>
    <t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t>
  </si>
  <si>
    <t>ตามระบบVirtualบัญชี  จังหวัดมหาสารคาม  (รอบที่ 3)</t>
  </si>
  <si>
    <t>จำนวนVisit</t>
  </si>
  <si>
    <t>พ.ค.-มิ.ย.66</t>
  </si>
  <si>
    <r>
      <t xml:space="preserve">ตามระบบVirtualบัญชี  จังหวัดมหาสารคาม </t>
    </r>
    <r>
      <rPr>
        <b/>
        <sz val="16"/>
        <color theme="3" tint="0.39997558519241921"/>
        <rFont val="TH SarabunPSK"/>
        <family val="2"/>
      </rPr>
      <t>(กรณีเขตรอยต่อนอกจังหวัด)  รอบที่ 3</t>
    </r>
  </si>
  <si>
    <t>ร้อยละจัดสรร</t>
  </si>
  <si>
    <t>ยอดเงินที่จัดสรร</t>
  </si>
  <si>
    <t>บาท</t>
  </si>
  <si>
    <t xml:space="preserve">ยอดเรียกเก็บ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</si>
</sst>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_ ;[Red]\-#,##0\ "/>
    <numFmt numFmtId="189" formatCode="0.00_ ;[Red]\-0.00\ "/>
    <numFmt numFmtId="190" formatCode="#,##0.00_ ;[Red]\-#,##0.0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3" tint="0.39997558519241921"/>
      <name val="TH SarabunPSK"/>
      <family val="2"/>
    </font>
    <font>
      <sz val="22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color rgb="FFC00000"/>
      <name val="TH SarabunPSK"/>
      <family val="2"/>
    </font>
    <font>
      <b/>
      <sz val="16"/>
      <color theme="0" tint="-0.249977111117893"/>
      <name val="TH SarabunPSK"/>
      <family val="2"/>
    </font>
    <font>
      <sz val="11"/>
      <color theme="0" tint="-0.249977111117893"/>
      <name val="Tahoma"/>
      <family val="2"/>
      <charset val="222"/>
      <scheme val="minor"/>
    </font>
    <font>
      <sz val="16"/>
      <color theme="0" tint="-0.249977111117893"/>
      <name val="TH SarabunPSK"/>
      <family val="2"/>
    </font>
    <font>
      <b/>
      <sz val="16"/>
      <color rgb="FFC00000"/>
      <name val="TH SarabunPSK"/>
      <family val="2"/>
    </font>
    <font>
      <sz val="8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0" fillId="2" borderId="0" xfId="0" applyNumberFormat="1" applyFill="1"/>
    <xf numFmtId="3" fontId="3" fillId="0" borderId="0" xfId="0" applyNumberFormat="1" applyFont="1"/>
    <xf numFmtId="0" fontId="3" fillId="0" borderId="2" xfId="0" applyFont="1" applyBorder="1"/>
    <xf numFmtId="187" fontId="3" fillId="0" borderId="2" xfId="1" applyNumberFormat="1" applyFont="1" applyBorder="1"/>
    <xf numFmtId="187" fontId="2" fillId="0" borderId="2" xfId="1" applyNumberFormat="1" applyFont="1" applyBorder="1"/>
    <xf numFmtId="189" fontId="3" fillId="0" borderId="0" xfId="0" applyNumberFormat="1" applyFont="1"/>
    <xf numFmtId="188" fontId="2" fillId="3" borderId="2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88" fontId="3" fillId="0" borderId="0" xfId="1" applyNumberFormat="1" applyFont="1"/>
    <xf numFmtId="43" fontId="3" fillId="0" borderId="2" xfId="1" applyFont="1" applyBorder="1"/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2" fontId="3" fillId="0" borderId="0" xfId="0" applyNumberFormat="1" applyFont="1"/>
    <xf numFmtId="43" fontId="2" fillId="0" borderId="2" xfId="1" applyFont="1" applyBorder="1"/>
    <xf numFmtId="43" fontId="2" fillId="0" borderId="2" xfId="0" applyNumberFormat="1" applyFont="1" applyBorder="1"/>
    <xf numFmtId="43" fontId="3" fillId="0" borderId="2" xfId="0" applyNumberFormat="1" applyFont="1" applyBorder="1"/>
    <xf numFmtId="0" fontId="4" fillId="0" borderId="0" xfId="0" applyFont="1"/>
    <xf numFmtId="187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2" fillId="0" borderId="2" xfId="1" applyFont="1" applyFill="1" applyBorder="1"/>
    <xf numFmtId="43" fontId="2" fillId="3" borderId="2" xfId="1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Font="1" applyBorder="1"/>
    <xf numFmtId="0" fontId="5" fillId="0" borderId="0" xfId="0" applyFont="1"/>
    <xf numFmtId="0" fontId="2" fillId="2" borderId="2" xfId="0" applyFont="1" applyFill="1" applyBorder="1" applyAlignment="1">
      <alignment horizontal="center"/>
    </xf>
    <xf numFmtId="187" fontId="2" fillId="2" borderId="2" xfId="1" applyNumberFormat="1" applyFont="1" applyFill="1" applyBorder="1" applyAlignment="1">
      <alignment horizontal="center"/>
    </xf>
    <xf numFmtId="0" fontId="3" fillId="4" borderId="2" xfId="0" applyFont="1" applyFill="1" applyBorder="1"/>
    <xf numFmtId="187" fontId="3" fillId="4" borderId="2" xfId="1" applyNumberFormat="1" applyFont="1" applyFill="1" applyBorder="1"/>
    <xf numFmtId="43" fontId="2" fillId="4" borderId="2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187" fontId="3" fillId="0" borderId="0" xfId="1" applyNumberFormat="1" applyFont="1" applyBorder="1"/>
    <xf numFmtId="43" fontId="9" fillId="0" borderId="0" xfId="1" applyFont="1"/>
    <xf numFmtId="43" fontId="3" fillId="5" borderId="2" xfId="1" applyFont="1" applyFill="1" applyBorder="1"/>
    <xf numFmtId="43" fontId="3" fillId="5" borderId="2" xfId="0" applyNumberFormat="1" applyFont="1" applyFill="1" applyBorder="1"/>
    <xf numFmtId="0" fontId="3" fillId="5" borderId="2" xfId="0" applyFont="1" applyFill="1" applyBorder="1"/>
    <xf numFmtId="0" fontId="3" fillId="2" borderId="2" xfId="0" applyFont="1" applyFill="1" applyBorder="1"/>
    <xf numFmtId="43" fontId="3" fillId="2" borderId="2" xfId="0" applyNumberFormat="1" applyFont="1" applyFill="1" applyBorder="1"/>
    <xf numFmtId="0" fontId="2" fillId="3" borderId="2" xfId="0" applyFont="1" applyFill="1" applyBorder="1"/>
    <xf numFmtId="43" fontId="10" fillId="0" borderId="2" xfId="1" applyFont="1" applyBorder="1"/>
    <xf numFmtId="43" fontId="10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vertical="center"/>
    </xf>
    <xf numFmtId="43" fontId="4" fillId="5" borderId="2" xfId="1" applyFont="1" applyFill="1" applyBorder="1"/>
    <xf numFmtId="43" fontId="10" fillId="5" borderId="2" xfId="0" applyNumberFormat="1" applyFont="1" applyFill="1" applyBorder="1"/>
    <xf numFmtId="43" fontId="5" fillId="5" borderId="2" xfId="0" applyNumberFormat="1" applyFont="1" applyFill="1" applyBorder="1"/>
    <xf numFmtId="0" fontId="3" fillId="5" borderId="0" xfId="0" applyFont="1" applyFill="1"/>
    <xf numFmtId="43" fontId="2" fillId="5" borderId="2" xfId="1" applyFont="1" applyFill="1" applyBorder="1"/>
    <xf numFmtId="187" fontId="3" fillId="5" borderId="2" xfId="1" applyNumberFormat="1" applyFont="1" applyFill="1" applyBorder="1"/>
    <xf numFmtId="187" fontId="2" fillId="2" borderId="2" xfId="1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43" fontId="11" fillId="0" borderId="2" xfId="0" applyNumberFormat="1" applyFont="1" applyBorder="1"/>
    <xf numFmtId="0" fontId="10" fillId="0" borderId="0" xfId="0" applyFont="1"/>
    <xf numFmtId="43" fontId="10" fillId="5" borderId="2" xfId="1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/>
    <xf numFmtId="43" fontId="10" fillId="0" borderId="0" xfId="0" applyNumberFormat="1" applyFont="1"/>
    <xf numFmtId="0" fontId="13" fillId="0" borderId="0" xfId="0" applyFont="1"/>
    <xf numFmtId="0" fontId="2" fillId="0" borderId="2" xfId="0" applyFont="1" applyBorder="1" applyAlignment="1">
      <alignment horizontal="center" wrapText="1"/>
    </xf>
    <xf numFmtId="187" fontId="3" fillId="0" borderId="2" xfId="0" applyNumberFormat="1" applyFont="1" applyBorder="1"/>
    <xf numFmtId="0" fontId="3" fillId="0" borderId="0" xfId="0" applyFont="1" applyAlignment="1">
      <alignment wrapText="1"/>
    </xf>
    <xf numFmtId="3" fontId="14" fillId="2" borderId="2" xfId="0" applyNumberFormat="1" applyFont="1" applyFill="1" applyBorder="1"/>
    <xf numFmtId="3" fontId="15" fillId="2" borderId="0" xfId="0" applyNumberFormat="1" applyFont="1" applyFill="1"/>
    <xf numFmtId="0" fontId="16" fillId="2" borderId="2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/>
    <xf numFmtId="43" fontId="13" fillId="0" borderId="0" xfId="0" applyNumberFormat="1" applyFont="1"/>
    <xf numFmtId="43" fontId="3" fillId="2" borderId="2" xfId="1" applyFont="1" applyFill="1" applyBorder="1"/>
    <xf numFmtId="187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3" fontId="4" fillId="0" borderId="2" xfId="1" applyFont="1" applyBorder="1"/>
    <xf numFmtId="187" fontId="2" fillId="5" borderId="2" xfId="1" applyNumberFormat="1" applyFont="1" applyFill="1" applyBorder="1"/>
    <xf numFmtId="43" fontId="2" fillId="0" borderId="2" xfId="1" applyFont="1" applyFill="1" applyBorder="1" applyAlignment="1">
      <alignment horizontal="center"/>
    </xf>
    <xf numFmtId="43" fontId="12" fillId="2" borderId="2" xfId="1" applyFont="1" applyFill="1" applyBorder="1"/>
    <xf numFmtId="43" fontId="2" fillId="0" borderId="9" xfId="1" applyFont="1" applyBorder="1"/>
    <xf numFmtId="0" fontId="2" fillId="0" borderId="0" xfId="0" applyFont="1" applyAlignment="1">
      <alignment horizontal="center"/>
    </xf>
    <xf numFmtId="190" fontId="3" fillId="0" borderId="2" xfId="0" applyNumberFormat="1" applyFont="1" applyBorder="1"/>
    <xf numFmtId="190" fontId="2" fillId="0" borderId="2" xfId="1" applyNumberFormat="1" applyFont="1" applyFill="1" applyBorder="1" applyAlignment="1">
      <alignment horizontal="right"/>
    </xf>
    <xf numFmtId="190" fontId="2" fillId="2" borderId="2" xfId="1" applyNumberFormat="1" applyFont="1" applyFill="1" applyBorder="1" applyAlignment="1">
      <alignment horizontal="right"/>
    </xf>
    <xf numFmtId="43" fontId="17" fillId="0" borderId="0" xfId="0" applyNumberFormat="1" applyFont="1"/>
    <xf numFmtId="43" fontId="2" fillId="0" borderId="0" xfId="0" applyNumberFormat="1" applyFont="1"/>
    <xf numFmtId="43" fontId="2" fillId="0" borderId="0" xfId="1" applyFont="1"/>
    <xf numFmtId="43" fontId="4" fillId="0" borderId="2" xfId="0" applyNumberFormat="1" applyFont="1" applyBorder="1"/>
    <xf numFmtId="17" fontId="3" fillId="0" borderId="2" xfId="0" applyNumberFormat="1" applyFont="1" applyBorder="1"/>
    <xf numFmtId="2" fontId="2" fillId="0" borderId="0" xfId="0" applyNumberFormat="1" applyFont="1"/>
    <xf numFmtId="49" fontId="3" fillId="0" borderId="2" xfId="0" applyNumberFormat="1" applyFont="1" applyBorder="1" applyAlignment="1">
      <alignment horizontal="center"/>
    </xf>
    <xf numFmtId="2" fontId="3" fillId="5" borderId="0" xfId="0" applyNumberFormat="1" applyFont="1" applyFill="1"/>
    <xf numFmtId="0" fontId="2" fillId="2" borderId="4" xfId="0" applyFont="1" applyFill="1" applyBorder="1" applyAlignment="1">
      <alignment horizontal="left"/>
    </xf>
    <xf numFmtId="0" fontId="3" fillId="6" borderId="2" xfId="0" applyFont="1" applyFill="1" applyBorder="1"/>
    <xf numFmtId="43" fontId="3" fillId="6" borderId="2" xfId="1" applyFont="1" applyFill="1" applyBorder="1"/>
    <xf numFmtId="43" fontId="3" fillId="6" borderId="2" xfId="0" applyNumberFormat="1" applyFont="1" applyFill="1" applyBorder="1"/>
    <xf numFmtId="187" fontId="3" fillId="6" borderId="2" xfId="0" applyNumberFormat="1" applyFont="1" applyFill="1" applyBorder="1"/>
    <xf numFmtId="190" fontId="3" fillId="6" borderId="2" xfId="0" applyNumberFormat="1" applyFont="1" applyFill="1" applyBorder="1"/>
    <xf numFmtId="187" fontId="2" fillId="0" borderId="2" xfId="0" applyNumberFormat="1" applyFont="1" applyBorder="1"/>
    <xf numFmtId="187" fontId="2" fillId="0" borderId="2" xfId="1" applyNumberFormat="1" applyFont="1" applyBorder="1" applyAlignment="1">
      <alignment horizontal="left" indent="2"/>
    </xf>
    <xf numFmtId="187" fontId="12" fillId="0" borderId="4" xfId="1" applyNumberFormat="1" applyFont="1" applyBorder="1"/>
    <xf numFmtId="0" fontId="2" fillId="3" borderId="2" xfId="0" applyFont="1" applyFill="1" applyBorder="1" applyAlignment="1">
      <alignment vertical="center"/>
    </xf>
    <xf numFmtId="3" fontId="3" fillId="0" borderId="2" xfId="0" applyNumberFormat="1" applyFont="1" applyBorder="1"/>
    <xf numFmtId="3" fontId="10" fillId="0" borderId="2" xfId="0" applyNumberFormat="1" applyFont="1" applyBorder="1"/>
    <xf numFmtId="0" fontId="3" fillId="3" borderId="2" xfId="0" applyFont="1" applyFill="1" applyBorder="1"/>
    <xf numFmtId="187" fontId="3" fillId="3" borderId="2" xfId="1" applyNumberFormat="1" applyFont="1" applyFill="1" applyBorder="1"/>
    <xf numFmtId="43" fontId="3" fillId="3" borderId="2" xfId="0" applyNumberFormat="1" applyFont="1" applyFill="1" applyBorder="1"/>
    <xf numFmtId="0" fontId="3" fillId="3" borderId="2" xfId="0" applyFont="1" applyFill="1" applyBorder="1" applyAlignment="1">
      <alignment horizontal="center"/>
    </xf>
    <xf numFmtId="43" fontId="3" fillId="3" borderId="2" xfId="1" applyFont="1" applyFill="1" applyBorder="1"/>
    <xf numFmtId="187" fontId="3" fillId="3" borderId="2" xfId="0" applyNumberFormat="1" applyFont="1" applyFill="1" applyBorder="1"/>
    <xf numFmtId="190" fontId="3" fillId="3" borderId="2" xfId="0" applyNumberFormat="1" applyFont="1" applyFill="1" applyBorder="1"/>
    <xf numFmtId="0" fontId="3" fillId="7" borderId="2" xfId="0" applyFont="1" applyFill="1" applyBorder="1"/>
    <xf numFmtId="0" fontId="2" fillId="0" borderId="2" xfId="0" applyFont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/>
    <xf numFmtId="0" fontId="10" fillId="8" borderId="2" xfId="0" applyFont="1" applyFill="1" applyBorder="1"/>
    <xf numFmtId="43" fontId="3" fillId="8" borderId="2" xfId="1" applyFont="1" applyFill="1" applyBorder="1"/>
    <xf numFmtId="43" fontId="3" fillId="8" borderId="2" xfId="0" applyNumberFormat="1" applyFont="1" applyFill="1" applyBorder="1"/>
    <xf numFmtId="190" fontId="3" fillId="8" borderId="2" xfId="0" applyNumberFormat="1" applyFont="1" applyFill="1" applyBorder="1"/>
    <xf numFmtId="0" fontId="10" fillId="3" borderId="2" xfId="0" applyFont="1" applyFill="1" applyBorder="1"/>
    <xf numFmtId="17" fontId="3" fillId="0" borderId="0" xfId="0" applyNumberFormat="1" applyFont="1"/>
    <xf numFmtId="190" fontId="3" fillId="0" borderId="2" xfId="1" applyNumberFormat="1" applyFont="1" applyBorder="1"/>
    <xf numFmtId="0" fontId="2" fillId="9" borderId="2" xfId="0" applyFont="1" applyFill="1" applyBorder="1"/>
    <xf numFmtId="43" fontId="2" fillId="9" borderId="2" xfId="1" applyFont="1" applyFill="1" applyBorder="1"/>
    <xf numFmtId="187" fontId="2" fillId="3" borderId="2" xfId="1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7"/>
  <sheetViews>
    <sheetView topLeftCell="A4" zoomScale="115" zoomScaleNormal="115" workbookViewId="0">
      <selection activeCell="G19" sqref="G19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18.875" style="1" bestFit="1" customWidth="1"/>
    <col min="5" max="5" width="13.125" style="1" bestFit="1" customWidth="1"/>
    <col min="6" max="6" width="14.125" style="1" bestFit="1" customWidth="1"/>
    <col min="7" max="7" width="14.75" style="1" customWidth="1"/>
    <col min="8" max="8" width="13.125" style="1" bestFit="1" customWidth="1"/>
    <col min="9" max="9" width="11.875" style="1" bestFit="1" customWidth="1"/>
    <col min="10" max="10" width="10.875" style="1" bestFit="1" customWidth="1"/>
    <col min="11" max="16384" width="9" style="1"/>
  </cols>
  <sheetData>
    <row r="1" spans="1:10" x14ac:dyDescent="0.35">
      <c r="A1" s="139" t="s">
        <v>108</v>
      </c>
      <c r="B1" s="139"/>
      <c r="C1" s="139"/>
      <c r="D1" s="139"/>
      <c r="E1" s="139"/>
      <c r="F1" s="139"/>
      <c r="G1" s="139"/>
      <c r="H1" s="139"/>
    </row>
    <row r="2" spans="1:10" x14ac:dyDescent="0.35">
      <c r="A2" s="139" t="s">
        <v>26</v>
      </c>
      <c r="B2" s="139"/>
      <c r="C2" s="139"/>
      <c r="D2" s="139"/>
      <c r="E2" s="139"/>
      <c r="F2" s="139"/>
      <c r="G2" s="139"/>
      <c r="H2" s="139"/>
    </row>
    <row r="3" spans="1:10" x14ac:dyDescent="0.35">
      <c r="A3" s="140" t="s">
        <v>107</v>
      </c>
      <c r="B3" s="140"/>
      <c r="C3" s="140"/>
      <c r="D3" s="140"/>
      <c r="E3" s="140"/>
      <c r="F3" s="140"/>
      <c r="G3" s="140"/>
      <c r="H3" s="140"/>
    </row>
    <row r="4" spans="1:10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2" t="s">
        <v>93</v>
      </c>
    </row>
    <row r="5" spans="1:10" x14ac:dyDescent="0.35">
      <c r="A5" s="142" t="s">
        <v>4</v>
      </c>
      <c r="B5" s="143"/>
      <c r="C5" s="100"/>
      <c r="D5" s="72"/>
      <c r="E5" s="73"/>
      <c r="F5" s="72"/>
      <c r="G5" s="74"/>
      <c r="H5" s="74"/>
    </row>
    <row r="6" spans="1:10" x14ac:dyDescent="0.35">
      <c r="A6" s="30">
        <v>1</v>
      </c>
      <c r="B6" s="36" t="s">
        <v>4</v>
      </c>
      <c r="C6" s="36"/>
      <c r="D6" s="37"/>
      <c r="E6" s="37"/>
      <c r="F6" s="38">
        <f>D6-E6</f>
        <v>0</v>
      </c>
      <c r="G6" s="70">
        <f>F6*I$6</f>
        <v>0</v>
      </c>
      <c r="H6" s="22">
        <f t="shared" ref="H6" si="0">F6-G6</f>
        <v>0</v>
      </c>
      <c r="I6" s="78">
        <f>รวมเรียกเก็บ!C24</f>
        <v>0.54049313039723679</v>
      </c>
    </row>
    <row r="7" spans="1:10" x14ac:dyDescent="0.35">
      <c r="A7" s="30">
        <v>2</v>
      </c>
      <c r="B7" s="7" t="s">
        <v>3</v>
      </c>
      <c r="C7" s="7">
        <v>913</v>
      </c>
      <c r="D7" s="16">
        <v>392553</v>
      </c>
      <c r="E7" s="43"/>
      <c r="F7" s="21">
        <f>D7-E7</f>
        <v>392553</v>
      </c>
      <c r="G7" s="22">
        <f>F7*I$6</f>
        <v>212172.1998168265</v>
      </c>
      <c r="H7" s="89">
        <f>G7-F7</f>
        <v>-180380.8001831735</v>
      </c>
      <c r="I7" s="68"/>
      <c r="J7" s="25"/>
    </row>
    <row r="8" spans="1:10" x14ac:dyDescent="0.35">
      <c r="A8" s="30">
        <v>3</v>
      </c>
      <c r="B8" s="7" t="s">
        <v>14</v>
      </c>
      <c r="C8" s="110">
        <v>1834</v>
      </c>
      <c r="D8" s="16">
        <v>845088</v>
      </c>
      <c r="E8" s="43"/>
      <c r="F8" s="21">
        <f t="shared" ref="F8:F18" si="1">D8-E8</f>
        <v>845088</v>
      </c>
      <c r="G8" s="22">
        <f t="shared" ref="G8:G18" si="2">F8*I$6</f>
        <v>456764.25858114002</v>
      </c>
      <c r="H8" s="89">
        <f t="shared" ref="H8:H19" si="3">G8-F8</f>
        <v>-388323.74141885998</v>
      </c>
    </row>
    <row r="9" spans="1:10" x14ac:dyDescent="0.35">
      <c r="A9" s="30">
        <v>4</v>
      </c>
      <c r="B9" s="7" t="s">
        <v>10</v>
      </c>
      <c r="C9" s="110">
        <v>3399</v>
      </c>
      <c r="D9" s="48">
        <v>1264789.75</v>
      </c>
      <c r="E9" s="43"/>
      <c r="F9" s="21">
        <f>D9-E9</f>
        <v>1264789.75</v>
      </c>
      <c r="G9" s="22">
        <f t="shared" si="2"/>
        <v>683610.17127183848</v>
      </c>
      <c r="H9" s="89">
        <f t="shared" si="3"/>
        <v>-581179.57872816152</v>
      </c>
    </row>
    <row r="10" spans="1:10" x14ac:dyDescent="0.35">
      <c r="A10" s="30">
        <v>5</v>
      </c>
      <c r="B10" s="7" t="s">
        <v>11</v>
      </c>
      <c r="C10" s="110">
        <v>1201</v>
      </c>
      <c r="D10" s="48">
        <v>565746.5</v>
      </c>
      <c r="E10" s="43"/>
      <c r="F10" s="21">
        <f t="shared" si="1"/>
        <v>565746.5</v>
      </c>
      <c r="G10" s="22">
        <f>F10*I$6</f>
        <v>305782.0967962803</v>
      </c>
      <c r="H10" s="89">
        <f t="shared" si="3"/>
        <v>-259964.4032037197</v>
      </c>
    </row>
    <row r="11" spans="1:10" x14ac:dyDescent="0.35">
      <c r="A11" s="30">
        <v>6</v>
      </c>
      <c r="B11" s="7" t="s">
        <v>6</v>
      </c>
      <c r="C11" s="110">
        <v>1572</v>
      </c>
      <c r="D11" s="16">
        <v>648741.75</v>
      </c>
      <c r="E11" s="43"/>
      <c r="F11" s="21">
        <f>D11-E11</f>
        <v>648741.75</v>
      </c>
      <c r="G11" s="22">
        <f t="shared" si="2"/>
        <v>350640.45927688159</v>
      </c>
      <c r="H11" s="89">
        <f t="shared" si="3"/>
        <v>-298101.29072311841</v>
      </c>
      <c r="I11" s="25"/>
    </row>
    <row r="12" spans="1:10" x14ac:dyDescent="0.35">
      <c r="A12" s="30">
        <v>7</v>
      </c>
      <c r="B12" s="7" t="s">
        <v>7</v>
      </c>
      <c r="C12" s="110">
        <v>1197</v>
      </c>
      <c r="D12" s="16">
        <v>590416.25</v>
      </c>
      <c r="E12" s="43"/>
      <c r="F12" s="21">
        <f>D12-E12</f>
        <v>590416.25</v>
      </c>
      <c r="G12" s="22">
        <f>F12*I$6</f>
        <v>319115.92719989753</v>
      </c>
      <c r="H12" s="89">
        <f t="shared" si="3"/>
        <v>-271300.32280010247</v>
      </c>
    </row>
    <row r="13" spans="1:10" x14ac:dyDescent="0.35">
      <c r="A13" s="30">
        <v>8</v>
      </c>
      <c r="B13" s="7" t="s">
        <v>8</v>
      </c>
      <c r="C13" s="110">
        <v>1168</v>
      </c>
      <c r="D13" s="16">
        <v>579078.75</v>
      </c>
      <c r="E13" s="43"/>
      <c r="F13" s="21">
        <f t="shared" si="1"/>
        <v>579078.75</v>
      </c>
      <c r="G13" s="22">
        <f>F13*I$6</f>
        <v>312988.08633401891</v>
      </c>
      <c r="H13" s="89">
        <f t="shared" si="3"/>
        <v>-266090.66366598109</v>
      </c>
      <c r="J13" s="19"/>
    </row>
    <row r="14" spans="1:10" s="63" customFormat="1" x14ac:dyDescent="0.35">
      <c r="A14" s="60">
        <v>9</v>
      </c>
      <c r="B14" s="61" t="s">
        <v>9</v>
      </c>
      <c r="C14" s="111">
        <v>1676</v>
      </c>
      <c r="D14" s="48">
        <v>806112.5</v>
      </c>
      <c r="E14" s="43"/>
      <c r="F14" s="21">
        <f>D14-E14</f>
        <v>806112.5</v>
      </c>
      <c r="G14" s="22">
        <f t="shared" si="2"/>
        <v>435698.26857734256</v>
      </c>
      <c r="H14" s="89">
        <f t="shared" si="3"/>
        <v>-370414.23142265744</v>
      </c>
      <c r="I14" s="67"/>
    </row>
    <row r="15" spans="1:10" s="63" customFormat="1" x14ac:dyDescent="0.35">
      <c r="A15" s="60">
        <v>10</v>
      </c>
      <c r="B15" s="61" t="s">
        <v>12</v>
      </c>
      <c r="C15" s="61">
        <v>716</v>
      </c>
      <c r="D15" s="48">
        <v>355012.25</v>
      </c>
      <c r="E15" s="43"/>
      <c r="F15" s="62">
        <f t="shared" si="1"/>
        <v>355012.25</v>
      </c>
      <c r="G15" s="22">
        <f t="shared" si="2"/>
        <v>191881.68233186644</v>
      </c>
      <c r="H15" s="89">
        <f t="shared" si="3"/>
        <v>-163130.56766813356</v>
      </c>
    </row>
    <row r="16" spans="1:10" x14ac:dyDescent="0.35">
      <c r="A16" s="30">
        <v>11</v>
      </c>
      <c r="B16" s="7" t="s">
        <v>13</v>
      </c>
      <c r="C16" s="7">
        <v>545</v>
      </c>
      <c r="D16" s="16">
        <v>284980.25</v>
      </c>
      <c r="E16" s="43"/>
      <c r="F16" s="21">
        <f t="shared" si="1"/>
        <v>284980.25</v>
      </c>
      <c r="G16" s="22">
        <f t="shared" si="2"/>
        <v>154029.86742388713</v>
      </c>
      <c r="H16" s="89">
        <f t="shared" si="3"/>
        <v>-130950.38257611287</v>
      </c>
    </row>
    <row r="17" spans="1:10" x14ac:dyDescent="0.35">
      <c r="A17" s="30">
        <v>12</v>
      </c>
      <c r="B17" s="7" t="s">
        <v>15</v>
      </c>
      <c r="C17" s="7">
        <v>587</v>
      </c>
      <c r="D17" s="16">
        <v>285941</v>
      </c>
      <c r="E17" s="43"/>
      <c r="F17" s="21">
        <f t="shared" si="1"/>
        <v>285941</v>
      </c>
      <c r="G17" s="22">
        <f t="shared" si="2"/>
        <v>154549.14619891628</v>
      </c>
      <c r="H17" s="89">
        <f t="shared" si="3"/>
        <v>-131391.85380108372</v>
      </c>
    </row>
    <row r="18" spans="1:10" x14ac:dyDescent="0.35">
      <c r="A18" s="30">
        <v>13</v>
      </c>
      <c r="B18" s="7" t="s">
        <v>87</v>
      </c>
      <c r="C18" s="7">
        <v>513</v>
      </c>
      <c r="D18" s="42">
        <v>233063.5</v>
      </c>
      <c r="E18" s="43"/>
      <c r="F18" s="21">
        <f t="shared" si="1"/>
        <v>233063.5</v>
      </c>
      <c r="G18" s="22">
        <f>F18*I$6</f>
        <v>125969.2206963364</v>
      </c>
      <c r="H18" s="89">
        <f t="shared" si="3"/>
        <v>-107094.2793036636</v>
      </c>
    </row>
    <row r="19" spans="1:10" x14ac:dyDescent="0.35">
      <c r="A19" s="141" t="s">
        <v>2</v>
      </c>
      <c r="B19" s="141"/>
      <c r="C19" s="9">
        <f>SUM(C6:C18)</f>
        <v>15321</v>
      </c>
      <c r="D19" s="20">
        <f>SUM(D6:D18)</f>
        <v>6851523.5</v>
      </c>
      <c r="E19" s="20">
        <f t="shared" ref="E19:G19" si="4">SUM(E6:E18)</f>
        <v>0</v>
      </c>
      <c r="F19" s="20">
        <f t="shared" si="4"/>
        <v>6851523.5</v>
      </c>
      <c r="G19" s="20">
        <f t="shared" si="4"/>
        <v>3703201.3845052319</v>
      </c>
      <c r="H19" s="89">
        <f t="shared" si="3"/>
        <v>-3148322.1154947681</v>
      </c>
      <c r="I19" s="25"/>
      <c r="J19" s="25"/>
    </row>
    <row r="20" spans="1:10" x14ac:dyDescent="0.35">
      <c r="D20" s="10"/>
      <c r="G20" s="56"/>
    </row>
    <row r="21" spans="1:10" x14ac:dyDescent="0.35">
      <c r="H21" s="19"/>
    </row>
    <row r="22" spans="1:10" hidden="1" x14ac:dyDescent="0.35">
      <c r="A22" s="138" t="s">
        <v>35</v>
      </c>
      <c r="B22" s="138"/>
      <c r="C22" s="26"/>
      <c r="D22" s="1">
        <v>0</v>
      </c>
      <c r="E22" s="138"/>
      <c r="F22" s="138"/>
      <c r="H22" s="25"/>
    </row>
    <row r="23" spans="1:10" hidden="1" x14ac:dyDescent="0.35"/>
    <row r="24" spans="1:10" hidden="1" x14ac:dyDescent="0.35">
      <c r="E24" s="138"/>
      <c r="F24" s="138"/>
    </row>
    <row r="25" spans="1:10" hidden="1" x14ac:dyDescent="0.35">
      <c r="A25" s="138" t="s">
        <v>36</v>
      </c>
      <c r="B25" s="138"/>
      <c r="C25" s="26"/>
      <c r="E25" s="138"/>
      <c r="F25" s="138"/>
    </row>
    <row r="26" spans="1:10" hidden="1" x14ac:dyDescent="0.35">
      <c r="A26" s="138" t="s">
        <v>90</v>
      </c>
      <c r="B26" s="138"/>
      <c r="C26" s="26"/>
      <c r="E26" s="138"/>
      <c r="F26" s="138"/>
    </row>
    <row r="27" spans="1:10" hidden="1" x14ac:dyDescent="0.35"/>
  </sheetData>
  <mergeCells count="12">
    <mergeCell ref="E22:F22"/>
    <mergeCell ref="E26:F26"/>
    <mergeCell ref="E24:F24"/>
    <mergeCell ref="E25:F25"/>
    <mergeCell ref="A1:H1"/>
    <mergeCell ref="A2:H2"/>
    <mergeCell ref="A3:H3"/>
    <mergeCell ref="A22:B22"/>
    <mergeCell ref="A25:B25"/>
    <mergeCell ref="A26:B26"/>
    <mergeCell ref="A19:B19"/>
    <mergeCell ref="A5:B5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31"/>
  <sheetViews>
    <sheetView topLeftCell="A7" zoomScale="115" zoomScaleNormal="115" workbookViewId="0">
      <selection activeCell="C19" sqref="C19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23.25" style="1" customWidth="1"/>
    <col min="5" max="5" width="15.875" style="1" customWidth="1"/>
    <col min="6" max="6" width="11.125" style="1" bestFit="1" customWidth="1"/>
    <col min="7" max="7" width="15.25" style="1" customWidth="1"/>
    <col min="8" max="8" width="10.87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32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12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14</v>
      </c>
      <c r="D6" s="16">
        <v>4677.5</v>
      </c>
      <c r="E6" s="42"/>
      <c r="F6" s="22">
        <f t="shared" ref="F6:F18" si="0">D6-E6</f>
        <v>4677.5</v>
      </c>
      <c r="G6" s="22">
        <f>F6*I$6</f>
        <v>2528.1566174330751</v>
      </c>
      <c r="H6" s="89">
        <f>G6-F6</f>
        <v>-2149.3433825669249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0</v>
      </c>
      <c r="D7" s="16">
        <v>0</v>
      </c>
      <c r="E7" s="42"/>
      <c r="F7" s="22">
        <f t="shared" si="0"/>
        <v>0</v>
      </c>
      <c r="G7" s="22">
        <f t="shared" ref="G7:G18" si="1">F7*I$6</f>
        <v>0</v>
      </c>
      <c r="H7" s="89">
        <f t="shared" ref="H7:H18" si="2">G7-F7</f>
        <v>0</v>
      </c>
    </row>
    <row r="8" spans="1:9" x14ac:dyDescent="0.35">
      <c r="A8" s="30">
        <v>3</v>
      </c>
      <c r="B8" s="7" t="s">
        <v>14</v>
      </c>
      <c r="C8" s="7">
        <v>0</v>
      </c>
      <c r="D8" s="16">
        <v>0</v>
      </c>
      <c r="E8" s="42"/>
      <c r="F8" s="22">
        <f t="shared" si="0"/>
        <v>0</v>
      </c>
      <c r="G8" s="22">
        <f t="shared" si="1"/>
        <v>0</v>
      </c>
      <c r="H8" s="89">
        <f t="shared" si="2"/>
        <v>0</v>
      </c>
    </row>
    <row r="9" spans="1:9" x14ac:dyDescent="0.35">
      <c r="A9" s="30">
        <v>4</v>
      </c>
      <c r="B9" s="7" t="s">
        <v>10</v>
      </c>
      <c r="C9" s="7">
        <v>1</v>
      </c>
      <c r="D9" s="16">
        <v>566</v>
      </c>
      <c r="E9" s="42"/>
      <c r="F9" s="22">
        <f t="shared" si="0"/>
        <v>566</v>
      </c>
      <c r="G9" s="22">
        <f t="shared" si="1"/>
        <v>305.91911180483601</v>
      </c>
      <c r="H9" s="89">
        <f t="shared" si="2"/>
        <v>-260.08088819516399</v>
      </c>
    </row>
    <row r="10" spans="1:9" x14ac:dyDescent="0.35">
      <c r="A10" s="30">
        <v>5</v>
      </c>
      <c r="B10" s="7" t="s">
        <v>11</v>
      </c>
      <c r="C10" s="7">
        <v>0</v>
      </c>
      <c r="D10" s="16">
        <v>0</v>
      </c>
      <c r="E10" s="42"/>
      <c r="F10" s="22">
        <f t="shared" si="0"/>
        <v>0</v>
      </c>
      <c r="G10" s="22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0</v>
      </c>
      <c r="D11" s="16">
        <v>0</v>
      </c>
      <c r="E11" s="42"/>
      <c r="F11" s="22">
        <f>D11-E11</f>
        <v>0</v>
      </c>
      <c r="G11" s="22">
        <f t="shared" si="1"/>
        <v>0</v>
      </c>
      <c r="H11" s="89">
        <f t="shared" si="2"/>
        <v>0</v>
      </c>
    </row>
    <row r="12" spans="1:9" x14ac:dyDescent="0.35">
      <c r="A12" s="30">
        <v>7</v>
      </c>
      <c r="B12" s="7" t="s">
        <v>7</v>
      </c>
      <c r="C12" s="7">
        <v>7</v>
      </c>
      <c r="D12" s="16">
        <v>3260</v>
      </c>
      <c r="E12" s="42"/>
      <c r="F12" s="22">
        <f t="shared" si="0"/>
        <v>3260</v>
      </c>
      <c r="G12" s="22">
        <f t="shared" si="1"/>
        <v>1762.007605094992</v>
      </c>
      <c r="H12" s="89">
        <f t="shared" si="2"/>
        <v>-1497.992394905008</v>
      </c>
    </row>
    <row r="13" spans="1:9" x14ac:dyDescent="0.35">
      <c r="A13" s="30">
        <v>8</v>
      </c>
      <c r="B13" s="7" t="s">
        <v>8</v>
      </c>
      <c r="C13" s="7">
        <v>8</v>
      </c>
      <c r="D13" s="16">
        <v>2726</v>
      </c>
      <c r="E13" s="42"/>
      <c r="F13" s="22">
        <f t="shared" si="0"/>
        <v>2726</v>
      </c>
      <c r="G13" s="22">
        <f t="shared" si="1"/>
        <v>1473.3842734628674</v>
      </c>
      <c r="H13" s="89">
        <f t="shared" si="2"/>
        <v>-1252.6157265371326</v>
      </c>
    </row>
    <row r="14" spans="1:9" x14ac:dyDescent="0.35">
      <c r="A14" s="30">
        <v>9</v>
      </c>
      <c r="B14" s="7" t="s">
        <v>9</v>
      </c>
      <c r="C14" s="61">
        <v>123</v>
      </c>
      <c r="D14" s="16">
        <v>31676.5</v>
      </c>
      <c r="E14" s="42"/>
      <c r="F14" s="22">
        <f t="shared" si="0"/>
        <v>31676.5</v>
      </c>
      <c r="G14" s="22">
        <f t="shared" si="1"/>
        <v>17120.930645028071</v>
      </c>
      <c r="H14" s="89">
        <f t="shared" si="2"/>
        <v>-14555.569354971929</v>
      </c>
      <c r="I14" s="25"/>
    </row>
    <row r="15" spans="1:9" x14ac:dyDescent="0.35">
      <c r="A15" s="115">
        <v>10</v>
      </c>
      <c r="B15" s="112" t="s">
        <v>12</v>
      </c>
      <c r="C15" s="129">
        <v>0</v>
      </c>
      <c r="D15" s="116">
        <v>0</v>
      </c>
      <c r="E15" s="116"/>
      <c r="F15" s="114">
        <f t="shared" si="0"/>
        <v>0</v>
      </c>
      <c r="G15" s="114">
        <f t="shared" si="1"/>
        <v>0</v>
      </c>
      <c r="H15" s="118">
        <f t="shared" si="2"/>
        <v>0</v>
      </c>
    </row>
    <row r="16" spans="1:9" x14ac:dyDescent="0.35">
      <c r="A16" s="30">
        <v>11</v>
      </c>
      <c r="B16" s="7" t="s">
        <v>13</v>
      </c>
      <c r="C16" s="7">
        <v>3</v>
      </c>
      <c r="D16" s="16">
        <v>682.5</v>
      </c>
      <c r="E16" s="16"/>
      <c r="F16" s="22">
        <f t="shared" si="0"/>
        <v>682.5</v>
      </c>
      <c r="G16" s="22">
        <f t="shared" si="1"/>
        <v>368.8865614961141</v>
      </c>
      <c r="H16" s="89">
        <f t="shared" si="2"/>
        <v>-313.6134385038859</v>
      </c>
    </row>
    <row r="17" spans="1:8" x14ac:dyDescent="0.35">
      <c r="A17" s="30">
        <v>12</v>
      </c>
      <c r="B17" s="7" t="s">
        <v>15</v>
      </c>
      <c r="C17" s="7">
        <v>0</v>
      </c>
      <c r="D17" s="16">
        <v>0</v>
      </c>
      <c r="E17" s="16"/>
      <c r="F17" s="22">
        <f t="shared" si="0"/>
        <v>0</v>
      </c>
      <c r="G17" s="22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0</v>
      </c>
      <c r="D18" s="42">
        <v>0</v>
      </c>
      <c r="E18" s="16"/>
      <c r="F18" s="22">
        <f t="shared" si="0"/>
        <v>0</v>
      </c>
      <c r="G18" s="22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9">
        <f>SUM(C6:C18)</f>
        <v>156</v>
      </c>
      <c r="D19" s="20">
        <f>SUM(D6:D18)</f>
        <v>43588.5</v>
      </c>
      <c r="E19" s="20">
        <f t="shared" ref="E19:G19" si="3">SUM(E6:E18)</f>
        <v>0</v>
      </c>
      <c r="F19" s="20">
        <f t="shared" si="3"/>
        <v>43588.5</v>
      </c>
      <c r="G19" s="20">
        <f t="shared" si="3"/>
        <v>23559.284814319955</v>
      </c>
      <c r="H19" s="89">
        <f>G19-F19</f>
        <v>-20029.215185680045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C23" s="26"/>
      <c r="E23" s="138"/>
      <c r="F23" s="138"/>
    </row>
    <row r="24" spans="1:8" hidden="1" x14ac:dyDescent="0.35">
      <c r="A24" s="1"/>
      <c r="G24" s="29"/>
      <c r="H24" s="29"/>
    </row>
    <row r="25" spans="1:8" hidden="1" x14ac:dyDescent="0.35">
      <c r="A25" s="1"/>
      <c r="C25" s="26"/>
      <c r="E25" s="138"/>
      <c r="F25" s="138"/>
    </row>
    <row r="26" spans="1:8" hidden="1" x14ac:dyDescent="0.35">
      <c r="A26" s="138" t="s">
        <v>64</v>
      </c>
      <c r="B26" s="138"/>
      <c r="C26" s="26"/>
      <c r="E26" s="144" t="s">
        <v>65</v>
      </c>
      <c r="F26" s="144"/>
    </row>
    <row r="27" spans="1:8" hidden="1" x14ac:dyDescent="0.35">
      <c r="A27" s="138" t="s">
        <v>49</v>
      </c>
      <c r="B27" s="138"/>
      <c r="E27" s="138" t="s">
        <v>66</v>
      </c>
      <c r="F27" s="138"/>
    </row>
    <row r="28" spans="1:8" hidden="1" x14ac:dyDescent="0.35"/>
    <row r="29" spans="1:8" hidden="1" x14ac:dyDescent="0.35"/>
    <row r="30" spans="1:8" hidden="1" x14ac:dyDescent="0.35"/>
    <row r="31" spans="1:8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27"/>
  <sheetViews>
    <sheetView topLeftCell="A6" zoomScale="130" zoomScaleNormal="130" workbookViewId="0">
      <selection activeCell="I12" sqref="I12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23.25" style="1" customWidth="1"/>
    <col min="5" max="5" width="16.125" style="1" customWidth="1"/>
    <col min="6" max="6" width="11.25" style="1" bestFit="1" customWidth="1"/>
    <col min="7" max="7" width="13.125" style="1" customWidth="1"/>
    <col min="8" max="8" width="11.1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33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3" t="s">
        <v>0</v>
      </c>
      <c r="B4" s="3" t="s">
        <v>1</v>
      </c>
      <c r="C4" s="2" t="s">
        <v>110</v>
      </c>
      <c r="D4" s="3" t="s">
        <v>19</v>
      </c>
      <c r="E4" s="3" t="s">
        <v>84</v>
      </c>
      <c r="F4" s="3" t="s">
        <v>2</v>
      </c>
      <c r="G4" s="69" t="s">
        <v>94</v>
      </c>
      <c r="H4" s="69" t="s">
        <v>93</v>
      </c>
    </row>
    <row r="5" spans="1:9" x14ac:dyDescent="0.35">
      <c r="A5" s="142" t="s">
        <v>13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36">
        <v>9</v>
      </c>
      <c r="D6" s="16">
        <v>2439</v>
      </c>
      <c r="E6" s="42"/>
      <c r="F6" s="22">
        <f>D6-E6</f>
        <v>2439</v>
      </c>
      <c r="G6" s="22">
        <f>F6*I$6</f>
        <v>1318.2627450388604</v>
      </c>
      <c r="H6" s="89">
        <f>G6-F6</f>
        <v>-1120.7372549611396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0</v>
      </c>
      <c r="D7" s="83">
        <v>0</v>
      </c>
      <c r="E7" s="42"/>
      <c r="F7" s="22">
        <f t="shared" ref="F7:F18" si="0">D7-E7</f>
        <v>0</v>
      </c>
      <c r="G7" s="22">
        <f t="shared" ref="G7:G18" si="1">F7*I$6</f>
        <v>0</v>
      </c>
      <c r="H7" s="89">
        <f t="shared" ref="H7:H18" si="2">G7-F7</f>
        <v>0</v>
      </c>
    </row>
    <row r="8" spans="1:9" x14ac:dyDescent="0.35">
      <c r="A8" s="30">
        <v>3</v>
      </c>
      <c r="B8" s="7" t="s">
        <v>14</v>
      </c>
      <c r="C8" s="7">
        <v>0</v>
      </c>
      <c r="D8" s="83">
        <v>0</v>
      </c>
      <c r="E8" s="42"/>
      <c r="F8" s="22">
        <f t="shared" si="0"/>
        <v>0</v>
      </c>
      <c r="G8" s="22">
        <f t="shared" si="1"/>
        <v>0</v>
      </c>
      <c r="H8" s="89">
        <f t="shared" si="2"/>
        <v>0</v>
      </c>
    </row>
    <row r="9" spans="1:9" x14ac:dyDescent="0.35">
      <c r="A9" s="30">
        <v>4</v>
      </c>
      <c r="B9" s="7" t="s">
        <v>10</v>
      </c>
      <c r="C9" s="7">
        <v>1</v>
      </c>
      <c r="D9" s="83">
        <v>305</v>
      </c>
      <c r="E9" s="42"/>
      <c r="F9" s="22">
        <f t="shared" si="0"/>
        <v>305</v>
      </c>
      <c r="G9" s="22">
        <f t="shared" si="1"/>
        <v>164.85040477115723</v>
      </c>
      <c r="H9" s="89">
        <f t="shared" si="2"/>
        <v>-140.14959522884277</v>
      </c>
    </row>
    <row r="10" spans="1:9" x14ac:dyDescent="0.35">
      <c r="A10" s="30">
        <v>5</v>
      </c>
      <c r="B10" s="7" t="s">
        <v>11</v>
      </c>
      <c r="C10" s="7">
        <v>0</v>
      </c>
      <c r="D10" s="83">
        <v>0</v>
      </c>
      <c r="E10" s="42"/>
      <c r="F10" s="22">
        <f t="shared" si="0"/>
        <v>0</v>
      </c>
      <c r="G10" s="22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1</v>
      </c>
      <c r="D11" s="16">
        <v>300</v>
      </c>
      <c r="E11" s="42"/>
      <c r="F11" s="49">
        <f>D11-E11</f>
        <v>300</v>
      </c>
      <c r="G11" s="22">
        <f t="shared" si="1"/>
        <v>162.14793911917104</v>
      </c>
      <c r="H11" s="89">
        <f t="shared" si="2"/>
        <v>-137.85206088082896</v>
      </c>
    </row>
    <row r="12" spans="1:9" x14ac:dyDescent="0.35">
      <c r="A12" s="30">
        <v>7</v>
      </c>
      <c r="B12" s="7" t="s">
        <v>7</v>
      </c>
      <c r="C12" s="7">
        <v>49</v>
      </c>
      <c r="D12" s="16">
        <v>14748</v>
      </c>
      <c r="E12" s="42"/>
      <c r="F12" s="22">
        <f t="shared" si="0"/>
        <v>14748</v>
      </c>
      <c r="G12" s="22">
        <f t="shared" si="1"/>
        <v>7971.192687098448</v>
      </c>
      <c r="H12" s="89">
        <f t="shared" si="2"/>
        <v>-6776.807312901552</v>
      </c>
    </row>
    <row r="13" spans="1:9" x14ac:dyDescent="0.35">
      <c r="A13" s="30">
        <v>8</v>
      </c>
      <c r="B13" s="7" t="s">
        <v>8</v>
      </c>
      <c r="C13" s="7">
        <v>17</v>
      </c>
      <c r="D13" s="16">
        <v>4887</v>
      </c>
      <c r="E13" s="42"/>
      <c r="F13" s="22">
        <f t="shared" si="0"/>
        <v>4887</v>
      </c>
      <c r="G13" s="22">
        <f t="shared" si="1"/>
        <v>2641.3899282512962</v>
      </c>
      <c r="H13" s="89">
        <f t="shared" si="2"/>
        <v>-2245.6100717487038</v>
      </c>
    </row>
    <row r="14" spans="1:9" x14ac:dyDescent="0.35">
      <c r="A14" s="30">
        <v>9</v>
      </c>
      <c r="B14" s="7" t="s">
        <v>9</v>
      </c>
      <c r="C14" s="61">
        <v>3</v>
      </c>
      <c r="D14" s="16">
        <v>762</v>
      </c>
      <c r="E14" s="42"/>
      <c r="F14" s="95">
        <f t="shared" si="0"/>
        <v>762</v>
      </c>
      <c r="G14" s="22">
        <f t="shared" si="1"/>
        <v>411.85576536269446</v>
      </c>
      <c r="H14" s="89">
        <f t="shared" si="2"/>
        <v>-350.14423463730554</v>
      </c>
    </row>
    <row r="15" spans="1:9" x14ac:dyDescent="0.35">
      <c r="A15" s="30">
        <v>10</v>
      </c>
      <c r="B15" s="7" t="s">
        <v>12</v>
      </c>
      <c r="C15" s="61">
        <v>38</v>
      </c>
      <c r="D15" s="16">
        <v>7926</v>
      </c>
      <c r="E15" s="16"/>
      <c r="F15" s="22">
        <f>D15-E15</f>
        <v>7926</v>
      </c>
      <c r="G15" s="22">
        <f t="shared" si="1"/>
        <v>4283.9485515284987</v>
      </c>
      <c r="H15" s="89">
        <f t="shared" si="2"/>
        <v>-3642.0514484715013</v>
      </c>
    </row>
    <row r="16" spans="1:9" x14ac:dyDescent="0.35">
      <c r="A16" s="81">
        <v>11</v>
      </c>
      <c r="B16" s="45" t="s">
        <v>13</v>
      </c>
      <c r="C16" s="7">
        <v>0</v>
      </c>
      <c r="D16" s="79">
        <v>0</v>
      </c>
      <c r="E16" s="79"/>
      <c r="F16" s="46">
        <f t="shared" si="0"/>
        <v>0</v>
      </c>
      <c r="G16" s="22">
        <f t="shared" si="1"/>
        <v>0</v>
      </c>
      <c r="H16" s="89">
        <f t="shared" si="2"/>
        <v>0</v>
      </c>
    </row>
    <row r="17" spans="1:8" x14ac:dyDescent="0.35">
      <c r="A17" s="30">
        <v>12</v>
      </c>
      <c r="B17" s="7" t="s">
        <v>15</v>
      </c>
      <c r="C17" s="7">
        <v>0</v>
      </c>
      <c r="D17" s="16">
        <v>0</v>
      </c>
      <c r="E17" s="16"/>
      <c r="F17" s="22">
        <f t="shared" si="0"/>
        <v>0</v>
      </c>
      <c r="G17" s="22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0</v>
      </c>
      <c r="D18" s="42">
        <v>0</v>
      </c>
      <c r="E18" s="16"/>
      <c r="F18" s="22">
        <f t="shared" si="0"/>
        <v>0</v>
      </c>
      <c r="G18" s="22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9">
        <f>SUM(C6:C18)</f>
        <v>118</v>
      </c>
      <c r="D19" s="20">
        <f>SUM(D6:D18)</f>
        <v>31367</v>
      </c>
      <c r="E19" s="20">
        <f t="shared" ref="E19:G19" si="3">SUM(E6:E18)</f>
        <v>0</v>
      </c>
      <c r="F19" s="20">
        <f t="shared" si="3"/>
        <v>31367</v>
      </c>
      <c r="G19" s="20">
        <f t="shared" si="3"/>
        <v>16953.648021170124</v>
      </c>
      <c r="H19" s="89">
        <f>G19-F19</f>
        <v>-14413.351978829876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C23" s="26"/>
      <c r="E23" s="138"/>
      <c r="F23" s="138"/>
    </row>
    <row r="24" spans="1:8" hidden="1" x14ac:dyDescent="0.35">
      <c r="A24" s="1"/>
      <c r="G24" s="29"/>
      <c r="H24" s="29"/>
    </row>
    <row r="25" spans="1:8" hidden="1" x14ac:dyDescent="0.35">
      <c r="A25" s="1"/>
      <c r="C25" s="26"/>
      <c r="E25" s="138"/>
      <c r="F25" s="138"/>
    </row>
    <row r="26" spans="1:8" hidden="1" x14ac:dyDescent="0.35">
      <c r="A26" s="138" t="s">
        <v>67</v>
      </c>
      <c r="B26" s="138"/>
      <c r="C26" s="26"/>
      <c r="E26" s="144" t="s">
        <v>68</v>
      </c>
      <c r="F26" s="144"/>
    </row>
    <row r="27" spans="1:8" hidden="1" x14ac:dyDescent="0.35">
      <c r="A27" s="138" t="s">
        <v>49</v>
      </c>
      <c r="B27" s="138"/>
      <c r="E27" s="138" t="s">
        <v>66</v>
      </c>
      <c r="F27" s="138"/>
    </row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29"/>
  <sheetViews>
    <sheetView topLeftCell="A10" zoomScale="115" zoomScaleNormal="115" workbookViewId="0">
      <selection activeCell="C19" sqref="C19"/>
    </sheetView>
  </sheetViews>
  <sheetFormatPr defaultColWidth="9" defaultRowHeight="21" x14ac:dyDescent="0.35"/>
  <cols>
    <col min="1" max="1" width="6" style="26" customWidth="1"/>
    <col min="2" max="2" width="16.375" style="1" bestFit="1" customWidth="1"/>
    <col min="3" max="3" width="10.375" style="1" bestFit="1" customWidth="1"/>
    <col min="4" max="4" width="19.25" style="1" customWidth="1"/>
    <col min="5" max="5" width="15" style="1" customWidth="1"/>
    <col min="6" max="6" width="10.125" style="1" bestFit="1" customWidth="1"/>
    <col min="7" max="7" width="15.25" style="1" customWidth="1"/>
    <col min="8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86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s="71" customFormat="1" ht="42" x14ac:dyDescent="0.35">
      <c r="A4" s="3" t="s">
        <v>0</v>
      </c>
      <c r="B4" s="3" t="s">
        <v>1</v>
      </c>
      <c r="C4" s="2" t="s">
        <v>110</v>
      </c>
      <c r="D4" s="3" t="s">
        <v>19</v>
      </c>
      <c r="E4" s="3" t="s">
        <v>84</v>
      </c>
      <c r="F4" s="3" t="s">
        <v>2</v>
      </c>
      <c r="G4" s="69" t="s">
        <v>94</v>
      </c>
      <c r="H4" s="69" t="s">
        <v>93</v>
      </c>
    </row>
    <row r="5" spans="1:9" x14ac:dyDescent="0.35">
      <c r="A5" s="142" t="s">
        <v>15</v>
      </c>
      <c r="B5" s="143"/>
      <c r="C5" s="100"/>
      <c r="D5" s="4"/>
      <c r="E5" s="5"/>
      <c r="F5" s="4"/>
      <c r="G5" s="7"/>
      <c r="H5" s="7"/>
    </row>
    <row r="6" spans="1:9" s="23" customFormat="1" x14ac:dyDescent="0.35">
      <c r="A6" s="30">
        <v>1</v>
      </c>
      <c r="B6" s="7" t="s">
        <v>4</v>
      </c>
      <c r="C6" s="44">
        <v>16</v>
      </c>
      <c r="D6" s="16">
        <v>4030</v>
      </c>
      <c r="E6" s="44"/>
      <c r="F6" s="22">
        <f>D6-E6</f>
        <v>4030</v>
      </c>
      <c r="G6" s="70">
        <f>F6*I$6</f>
        <v>2178.1873155008643</v>
      </c>
      <c r="H6" s="16">
        <f>G6-F6</f>
        <v>-1851.8126844991357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0</v>
      </c>
      <c r="D7" s="16">
        <v>0</v>
      </c>
      <c r="E7" s="44"/>
      <c r="F7" s="22">
        <f t="shared" ref="F7:F18" si="0">D7-E7</f>
        <v>0</v>
      </c>
      <c r="G7" s="70">
        <f t="shared" ref="G7:G18" si="1">F7*I$6</f>
        <v>0</v>
      </c>
      <c r="H7" s="89">
        <f t="shared" ref="H7:H18" si="2">G7-F7</f>
        <v>0</v>
      </c>
    </row>
    <row r="8" spans="1:9" x14ac:dyDescent="0.35">
      <c r="A8" s="30">
        <v>3</v>
      </c>
      <c r="B8" s="7" t="s">
        <v>14</v>
      </c>
      <c r="C8" s="7">
        <v>25</v>
      </c>
      <c r="D8" s="16">
        <v>10144</v>
      </c>
      <c r="E8" s="44"/>
      <c r="F8" s="22">
        <f t="shared" si="0"/>
        <v>10144</v>
      </c>
      <c r="G8" s="70">
        <f t="shared" si="1"/>
        <v>5482.7623147495697</v>
      </c>
      <c r="H8" s="89">
        <f t="shared" si="2"/>
        <v>-4661.2376852504303</v>
      </c>
    </row>
    <row r="9" spans="1:9" x14ac:dyDescent="0.35">
      <c r="A9" s="30">
        <v>4</v>
      </c>
      <c r="B9" s="7" t="s">
        <v>10</v>
      </c>
      <c r="C9" s="7">
        <v>1</v>
      </c>
      <c r="D9" s="16">
        <v>92</v>
      </c>
      <c r="E9" s="44"/>
      <c r="F9" s="22">
        <f t="shared" si="0"/>
        <v>92</v>
      </c>
      <c r="G9" s="70">
        <f t="shared" si="1"/>
        <v>49.725367996545785</v>
      </c>
      <c r="H9" s="89">
        <f t="shared" si="2"/>
        <v>-42.274632003454215</v>
      </c>
    </row>
    <row r="10" spans="1:9" x14ac:dyDescent="0.35">
      <c r="A10" s="30">
        <v>5</v>
      </c>
      <c r="B10" s="7" t="s">
        <v>11</v>
      </c>
      <c r="C10" s="7">
        <v>0</v>
      </c>
      <c r="D10" s="16">
        <v>0</v>
      </c>
      <c r="E10" s="44"/>
      <c r="F10" s="22">
        <f t="shared" si="0"/>
        <v>0</v>
      </c>
      <c r="G10" s="70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55</v>
      </c>
      <c r="D11" s="16">
        <v>13905</v>
      </c>
      <c r="E11" s="44"/>
      <c r="F11" s="22">
        <f>D11-E11</f>
        <v>13905</v>
      </c>
      <c r="G11" s="70">
        <f t="shared" si="1"/>
        <v>7515.5569781735776</v>
      </c>
      <c r="H11" s="89">
        <f t="shared" si="2"/>
        <v>-6389.4430218264224</v>
      </c>
    </row>
    <row r="12" spans="1:9" x14ac:dyDescent="0.35">
      <c r="A12" s="30">
        <v>7</v>
      </c>
      <c r="B12" s="7" t="s">
        <v>7</v>
      </c>
      <c r="C12" s="7">
        <v>0</v>
      </c>
      <c r="D12" s="16">
        <v>0</v>
      </c>
      <c r="E12" s="44"/>
      <c r="F12" s="22">
        <f t="shared" si="0"/>
        <v>0</v>
      </c>
      <c r="G12" s="70">
        <f t="shared" si="1"/>
        <v>0</v>
      </c>
      <c r="H12" s="89">
        <f t="shared" si="2"/>
        <v>0</v>
      </c>
    </row>
    <row r="13" spans="1:9" x14ac:dyDescent="0.35">
      <c r="A13" s="30">
        <v>8</v>
      </c>
      <c r="B13" s="7" t="s">
        <v>8</v>
      </c>
      <c r="C13" s="7">
        <v>0</v>
      </c>
      <c r="D13" s="16"/>
      <c r="E13" s="44"/>
      <c r="F13" s="22">
        <f t="shared" si="0"/>
        <v>0</v>
      </c>
      <c r="G13" s="70">
        <f t="shared" si="1"/>
        <v>0</v>
      </c>
      <c r="H13" s="89">
        <f t="shared" si="2"/>
        <v>0</v>
      </c>
    </row>
    <row r="14" spans="1:9" x14ac:dyDescent="0.35">
      <c r="A14" s="30">
        <v>9</v>
      </c>
      <c r="B14" s="7" t="s">
        <v>9</v>
      </c>
      <c r="C14" s="61">
        <v>0</v>
      </c>
      <c r="D14" s="16"/>
      <c r="E14" s="44"/>
      <c r="F14" s="22">
        <f t="shared" si="0"/>
        <v>0</v>
      </c>
      <c r="G14" s="70">
        <f t="shared" si="1"/>
        <v>0</v>
      </c>
      <c r="H14" s="89">
        <f t="shared" si="2"/>
        <v>0</v>
      </c>
    </row>
    <row r="15" spans="1:9" x14ac:dyDescent="0.35">
      <c r="A15" s="30">
        <v>10</v>
      </c>
      <c r="B15" s="7" t="s">
        <v>12</v>
      </c>
      <c r="C15" s="61">
        <v>0</v>
      </c>
      <c r="D15" s="16"/>
      <c r="E15" s="7"/>
      <c r="F15" s="22">
        <f>D15-E15</f>
        <v>0</v>
      </c>
      <c r="G15" s="70">
        <f t="shared" si="1"/>
        <v>0</v>
      </c>
      <c r="H15" s="89">
        <f t="shared" si="2"/>
        <v>0</v>
      </c>
    </row>
    <row r="16" spans="1:9" x14ac:dyDescent="0.35">
      <c r="A16" s="30">
        <v>11</v>
      </c>
      <c r="B16" s="7" t="s">
        <v>13</v>
      </c>
      <c r="C16" s="7">
        <v>0</v>
      </c>
      <c r="D16" s="16"/>
      <c r="E16" s="7"/>
      <c r="F16" s="43">
        <f t="shared" si="0"/>
        <v>0</v>
      </c>
      <c r="G16" s="70">
        <f t="shared" si="1"/>
        <v>0</v>
      </c>
      <c r="H16" s="89">
        <f t="shared" si="2"/>
        <v>0</v>
      </c>
    </row>
    <row r="17" spans="1:8" x14ac:dyDescent="0.35">
      <c r="A17" s="30">
        <v>12</v>
      </c>
      <c r="B17" s="101" t="s">
        <v>15</v>
      </c>
      <c r="C17" s="101">
        <v>0</v>
      </c>
      <c r="D17" s="102"/>
      <c r="E17" s="101"/>
      <c r="F17" s="103">
        <f t="shared" si="0"/>
        <v>0</v>
      </c>
      <c r="G17" s="104">
        <f t="shared" si="1"/>
        <v>0</v>
      </c>
      <c r="H17" s="105">
        <f t="shared" si="2"/>
        <v>0</v>
      </c>
    </row>
    <row r="18" spans="1:8" x14ac:dyDescent="0.35">
      <c r="A18" s="30">
        <v>13</v>
      </c>
      <c r="B18" s="7" t="s">
        <v>87</v>
      </c>
      <c r="C18" s="7">
        <v>0</v>
      </c>
      <c r="D18" s="42"/>
      <c r="E18" s="7"/>
      <c r="F18" s="22">
        <f t="shared" si="0"/>
        <v>0</v>
      </c>
      <c r="G18" s="70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107">
        <f>SUM(C6:C18)</f>
        <v>97</v>
      </c>
      <c r="D19" s="20">
        <f>SUM(D6:D18)</f>
        <v>28171</v>
      </c>
      <c r="E19" s="20">
        <f t="shared" ref="E19:F19" si="3">SUM(E6:E18)</f>
        <v>0</v>
      </c>
      <c r="F19" s="20">
        <f t="shared" si="3"/>
        <v>28171</v>
      </c>
      <c r="G19" s="20">
        <f>SUM(G6:G18)</f>
        <v>15226.231976420557</v>
      </c>
      <c r="H19" s="89">
        <f>G19-F19</f>
        <v>-12944.768023579443</v>
      </c>
    </row>
    <row r="20" spans="1:8" x14ac:dyDescent="0.35">
      <c r="D20" s="10"/>
    </row>
    <row r="21" spans="1:8" x14ac:dyDescent="0.35">
      <c r="A21" s="145" t="s">
        <v>18</v>
      </c>
      <c r="B21" s="146"/>
      <c r="C21" s="146"/>
      <c r="D21" s="147"/>
      <c r="E21" s="47" t="s">
        <v>17</v>
      </c>
    </row>
    <row r="22" spans="1:8" x14ac:dyDescent="0.35">
      <c r="A22" s="30">
        <v>1</v>
      </c>
      <c r="B22" s="7" t="s">
        <v>85</v>
      </c>
      <c r="C22" s="7"/>
      <c r="D22" s="16"/>
      <c r="E22" s="96"/>
    </row>
    <row r="23" spans="1:8" x14ac:dyDescent="0.35">
      <c r="A23" s="30"/>
      <c r="B23" s="7"/>
      <c r="C23" s="7"/>
      <c r="D23" s="16"/>
      <c r="E23" s="7"/>
    </row>
    <row r="24" spans="1:8" x14ac:dyDescent="0.35">
      <c r="A24" s="148" t="s">
        <v>2</v>
      </c>
      <c r="B24" s="149"/>
      <c r="C24" s="7"/>
      <c r="D24" s="20">
        <f>SUM(D22:D23)</f>
        <v>0</v>
      </c>
      <c r="E24" s="7"/>
    </row>
    <row r="25" spans="1:8" hidden="1" x14ac:dyDescent="0.35">
      <c r="A25" s="138" t="s">
        <v>35</v>
      </c>
      <c r="B25" s="138"/>
      <c r="C25" s="26"/>
      <c r="E25" s="138" t="s">
        <v>38</v>
      </c>
      <c r="F25" s="138"/>
    </row>
    <row r="26" spans="1:8" hidden="1" x14ac:dyDescent="0.35">
      <c r="A26" s="1"/>
      <c r="C26" s="26"/>
      <c r="G26" s="29"/>
      <c r="H26" s="29"/>
    </row>
    <row r="27" spans="1:8" hidden="1" x14ac:dyDescent="0.35">
      <c r="A27" s="138" t="s">
        <v>69</v>
      </c>
      <c r="B27" s="138"/>
      <c r="E27" s="144"/>
      <c r="F27" s="144"/>
    </row>
    <row r="28" spans="1:8" hidden="1" x14ac:dyDescent="0.35">
      <c r="A28" s="138" t="s">
        <v>49</v>
      </c>
      <c r="B28" s="138"/>
      <c r="E28" s="138"/>
      <c r="F28" s="138"/>
    </row>
    <row r="29" spans="1:8" hidden="1" x14ac:dyDescent="0.35"/>
  </sheetData>
  <mergeCells count="13">
    <mergeCell ref="A21:D21"/>
    <mergeCell ref="A24:B24"/>
    <mergeCell ref="A28:B28"/>
    <mergeCell ref="E28:F28"/>
    <mergeCell ref="A25:B25"/>
    <mergeCell ref="E25:F25"/>
    <mergeCell ref="A27:B27"/>
    <mergeCell ref="E27:F27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J28"/>
  <sheetViews>
    <sheetView topLeftCell="A7" zoomScale="115" zoomScaleNormal="115" workbookViewId="0">
      <selection activeCell="C19" sqref="C19"/>
    </sheetView>
  </sheetViews>
  <sheetFormatPr defaultColWidth="9" defaultRowHeight="21" x14ac:dyDescent="0.35"/>
  <cols>
    <col min="1" max="1" width="5.625" style="26" bestFit="1" customWidth="1"/>
    <col min="2" max="2" width="15.5" style="1" bestFit="1" customWidth="1"/>
    <col min="3" max="3" width="9.75" style="1" bestFit="1" customWidth="1"/>
    <col min="4" max="4" width="19.375" style="1" customWidth="1"/>
    <col min="5" max="5" width="14.25" style="1" customWidth="1"/>
    <col min="6" max="6" width="14.5" style="1" customWidth="1"/>
    <col min="7" max="7" width="13.25" style="1" customWidth="1"/>
    <col min="8" max="8" width="9" style="1"/>
    <col min="9" max="9" width="0" style="1" hidden="1" customWidth="1"/>
    <col min="10" max="16384" width="9" style="1"/>
  </cols>
  <sheetData>
    <row r="1" spans="1:10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10" x14ac:dyDescent="0.35">
      <c r="A2" s="139" t="s">
        <v>89</v>
      </c>
      <c r="B2" s="139"/>
      <c r="C2" s="139"/>
      <c r="D2" s="139"/>
      <c r="E2" s="139"/>
      <c r="F2" s="139"/>
      <c r="G2" s="139"/>
      <c r="H2" s="139"/>
    </row>
    <row r="3" spans="1:10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10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10" x14ac:dyDescent="0.35">
      <c r="A5" s="142" t="s">
        <v>87</v>
      </c>
      <c r="B5" s="143"/>
      <c r="C5" s="100"/>
      <c r="D5" s="4"/>
      <c r="E5" s="5"/>
      <c r="F5" s="4"/>
      <c r="G5" s="7"/>
      <c r="H5" s="7"/>
    </row>
    <row r="6" spans="1:10" x14ac:dyDescent="0.35">
      <c r="A6" s="30">
        <v>1</v>
      </c>
      <c r="B6" s="7" t="s">
        <v>4</v>
      </c>
      <c r="C6" s="36">
        <v>5</v>
      </c>
      <c r="D6" s="16">
        <v>900</v>
      </c>
      <c r="E6" s="44"/>
      <c r="F6" s="22">
        <f>SUM(D6:E6)</f>
        <v>900</v>
      </c>
      <c r="G6" s="70">
        <f>F6*J$6</f>
        <v>486.44381735751313</v>
      </c>
      <c r="H6" s="89">
        <f>G6-F6</f>
        <v>-413.55618264248687</v>
      </c>
      <c r="I6" s="68">
        <f>3147948/9464007.35</f>
        <v>0.33262315672229481</v>
      </c>
      <c r="J6" s="78">
        <f>รวมเรียกเก็บ!C24</f>
        <v>0.54049313039723679</v>
      </c>
    </row>
    <row r="7" spans="1:10" x14ac:dyDescent="0.35">
      <c r="A7" s="30">
        <v>2</v>
      </c>
      <c r="B7" s="7" t="s">
        <v>3</v>
      </c>
      <c r="C7" s="7">
        <v>0</v>
      </c>
      <c r="D7" s="16">
        <v>0</v>
      </c>
      <c r="E7" s="44"/>
      <c r="F7" s="22">
        <f t="shared" ref="F7:F17" si="0">SUM(D7:E7)</f>
        <v>0</v>
      </c>
      <c r="G7" s="70">
        <f t="shared" ref="G7:G17" si="1">F7*J$6</f>
        <v>0</v>
      </c>
      <c r="H7" s="89">
        <f t="shared" ref="H7:H18" si="2">G7-F7</f>
        <v>0</v>
      </c>
    </row>
    <row r="8" spans="1:10" x14ac:dyDescent="0.35">
      <c r="A8" s="30">
        <v>3</v>
      </c>
      <c r="B8" s="7" t="s">
        <v>14</v>
      </c>
      <c r="C8" s="7">
        <v>2</v>
      </c>
      <c r="D8" s="16">
        <v>163</v>
      </c>
      <c r="E8" s="44"/>
      <c r="F8" s="22">
        <f t="shared" si="0"/>
        <v>163</v>
      </c>
      <c r="G8" s="70">
        <f t="shared" si="1"/>
        <v>88.100380254749595</v>
      </c>
      <c r="H8" s="89">
        <f t="shared" si="2"/>
        <v>-74.899619745250405</v>
      </c>
    </row>
    <row r="9" spans="1:10" x14ac:dyDescent="0.35">
      <c r="A9" s="30">
        <v>4</v>
      </c>
      <c r="B9" s="7" t="s">
        <v>10</v>
      </c>
      <c r="C9" s="7">
        <v>1</v>
      </c>
      <c r="D9" s="16">
        <v>280</v>
      </c>
      <c r="E9" s="44"/>
      <c r="F9" s="22">
        <f t="shared" si="0"/>
        <v>280</v>
      </c>
      <c r="G9" s="70">
        <f t="shared" si="1"/>
        <v>151.33807651122629</v>
      </c>
      <c r="H9" s="89">
        <f t="shared" si="2"/>
        <v>-128.66192348877371</v>
      </c>
    </row>
    <row r="10" spans="1:10" x14ac:dyDescent="0.35">
      <c r="A10" s="30">
        <v>5</v>
      </c>
      <c r="B10" s="7" t="s">
        <v>11</v>
      </c>
      <c r="C10" s="7">
        <v>12</v>
      </c>
      <c r="D10" s="16">
        <v>3736</v>
      </c>
      <c r="E10" s="44"/>
      <c r="F10" s="22">
        <f t="shared" si="0"/>
        <v>3736</v>
      </c>
      <c r="G10" s="70">
        <f t="shared" si="1"/>
        <v>2019.2823351640766</v>
      </c>
      <c r="H10" s="89">
        <f t="shared" si="2"/>
        <v>-1716.7176648359234</v>
      </c>
    </row>
    <row r="11" spans="1:10" x14ac:dyDescent="0.35">
      <c r="A11" s="30">
        <v>6</v>
      </c>
      <c r="B11" s="7" t="s">
        <v>6</v>
      </c>
      <c r="C11" s="7">
        <v>0</v>
      </c>
      <c r="D11" s="16">
        <v>0</v>
      </c>
      <c r="E11" s="44"/>
      <c r="F11" s="22">
        <f t="shared" si="0"/>
        <v>0</v>
      </c>
      <c r="G11" s="70">
        <f t="shared" si="1"/>
        <v>0</v>
      </c>
      <c r="H11" s="89">
        <f t="shared" si="2"/>
        <v>0</v>
      </c>
    </row>
    <row r="12" spans="1:10" x14ac:dyDescent="0.35">
      <c r="A12" s="30">
        <v>7</v>
      </c>
      <c r="B12" s="7" t="s">
        <v>7</v>
      </c>
      <c r="C12" s="7">
        <v>0</v>
      </c>
      <c r="D12" s="16">
        <v>0</v>
      </c>
      <c r="E12" s="44"/>
      <c r="F12" s="22">
        <f t="shared" si="0"/>
        <v>0</v>
      </c>
      <c r="G12" s="70">
        <f t="shared" si="1"/>
        <v>0</v>
      </c>
      <c r="H12" s="89">
        <f t="shared" si="2"/>
        <v>0</v>
      </c>
    </row>
    <row r="13" spans="1:10" x14ac:dyDescent="0.35">
      <c r="A13" s="30">
        <v>8</v>
      </c>
      <c r="B13" s="7" t="s">
        <v>8</v>
      </c>
      <c r="C13" s="7">
        <v>0</v>
      </c>
      <c r="D13" s="16">
        <v>0</v>
      </c>
      <c r="E13" s="44"/>
      <c r="F13" s="22">
        <f t="shared" si="0"/>
        <v>0</v>
      </c>
      <c r="G13" s="70">
        <f t="shared" si="1"/>
        <v>0</v>
      </c>
      <c r="H13" s="89">
        <f t="shared" si="2"/>
        <v>0</v>
      </c>
    </row>
    <row r="14" spans="1:10" x14ac:dyDescent="0.35">
      <c r="A14" s="30">
        <v>9</v>
      </c>
      <c r="B14" s="7" t="s">
        <v>9</v>
      </c>
      <c r="C14" s="61">
        <v>0</v>
      </c>
      <c r="D14" s="16">
        <v>0</v>
      </c>
      <c r="E14" s="44"/>
      <c r="F14" s="22">
        <f t="shared" si="0"/>
        <v>0</v>
      </c>
      <c r="G14" s="70">
        <f t="shared" si="1"/>
        <v>0</v>
      </c>
      <c r="H14" s="89">
        <f t="shared" si="2"/>
        <v>0</v>
      </c>
    </row>
    <row r="15" spans="1:10" x14ac:dyDescent="0.35">
      <c r="A15" s="30">
        <v>10</v>
      </c>
      <c r="B15" s="7" t="s">
        <v>12</v>
      </c>
      <c r="C15" s="61">
        <v>0</v>
      </c>
      <c r="D15" s="16">
        <v>0</v>
      </c>
      <c r="E15" s="7"/>
      <c r="F15" s="22">
        <f t="shared" si="0"/>
        <v>0</v>
      </c>
      <c r="G15" s="70">
        <f t="shared" si="1"/>
        <v>0</v>
      </c>
      <c r="H15" s="89">
        <f t="shared" si="2"/>
        <v>0</v>
      </c>
    </row>
    <row r="16" spans="1:10" x14ac:dyDescent="0.35">
      <c r="A16" s="30">
        <v>11</v>
      </c>
      <c r="B16" s="7" t="s">
        <v>13</v>
      </c>
      <c r="C16" s="7">
        <v>0</v>
      </c>
      <c r="D16" s="16">
        <v>0</v>
      </c>
      <c r="E16" s="7"/>
      <c r="F16" s="22">
        <f t="shared" si="0"/>
        <v>0</v>
      </c>
      <c r="G16" s="70">
        <f t="shared" si="1"/>
        <v>0</v>
      </c>
      <c r="H16" s="89">
        <f t="shared" si="2"/>
        <v>0</v>
      </c>
    </row>
    <row r="17" spans="1:8" x14ac:dyDescent="0.35">
      <c r="A17" s="30">
        <v>12</v>
      </c>
      <c r="B17" s="44" t="s">
        <v>15</v>
      </c>
      <c r="C17" s="7">
        <v>0</v>
      </c>
      <c r="D17" s="42">
        <v>0</v>
      </c>
      <c r="E17" s="44"/>
      <c r="F17" s="22">
        <f t="shared" si="0"/>
        <v>0</v>
      </c>
      <c r="G17" s="70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45" t="s">
        <v>87</v>
      </c>
      <c r="C18" s="7">
        <v>0</v>
      </c>
      <c r="D18" s="79">
        <v>0</v>
      </c>
      <c r="E18" s="45"/>
      <c r="F18" s="46"/>
      <c r="G18" s="80"/>
      <c r="H18" s="89">
        <f t="shared" si="2"/>
        <v>0</v>
      </c>
    </row>
    <row r="19" spans="1:8" x14ac:dyDescent="0.35">
      <c r="A19" s="141" t="s">
        <v>2</v>
      </c>
      <c r="B19" s="141"/>
      <c r="C19" s="120">
        <f>SUM(C6:C18)</f>
        <v>20</v>
      </c>
      <c r="D19" s="20">
        <f>SUM(D6:D18)</f>
        <v>5079</v>
      </c>
      <c r="E19" s="20">
        <f t="shared" ref="E19" si="3">SUM(E6:E18)</f>
        <v>0</v>
      </c>
      <c r="F19" s="20">
        <f>SUM(F6:F18)</f>
        <v>5079</v>
      </c>
      <c r="G19" s="20">
        <f>SUM(G6:G18)</f>
        <v>2745.1646092875653</v>
      </c>
      <c r="H19" s="89">
        <f>G19-F19</f>
        <v>-2333.8353907124347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C23" s="26"/>
      <c r="E23" s="138"/>
      <c r="F23" s="138"/>
    </row>
    <row r="24" spans="1:8" hidden="1" x14ac:dyDescent="0.35">
      <c r="A24" s="1"/>
      <c r="G24" s="29"/>
      <c r="H24" s="29"/>
    </row>
    <row r="25" spans="1:8" hidden="1" x14ac:dyDescent="0.35">
      <c r="A25" s="1"/>
      <c r="C25" s="26"/>
      <c r="E25" s="138"/>
      <c r="F25" s="138"/>
    </row>
    <row r="26" spans="1:8" hidden="1" x14ac:dyDescent="0.35">
      <c r="A26" s="138" t="s">
        <v>69</v>
      </c>
      <c r="B26" s="138"/>
      <c r="C26" s="26"/>
      <c r="E26" s="144"/>
      <c r="F26" s="144"/>
    </row>
    <row r="27" spans="1:8" hidden="1" x14ac:dyDescent="0.35">
      <c r="A27" s="138" t="s">
        <v>49</v>
      </c>
      <c r="B27" s="138"/>
      <c r="E27" s="138"/>
      <c r="F27" s="138"/>
    </row>
    <row r="28" spans="1:8" hidden="1" x14ac:dyDescent="0.35"/>
  </sheetData>
  <mergeCells count="12">
    <mergeCell ref="A1:H1"/>
    <mergeCell ref="E25:F25"/>
    <mergeCell ref="A26:B26"/>
    <mergeCell ref="E26:F26"/>
    <mergeCell ref="A27:B27"/>
    <mergeCell ref="E27:F27"/>
    <mergeCell ref="A23:B23"/>
    <mergeCell ref="E23:F23"/>
    <mergeCell ref="A5:B5"/>
    <mergeCell ref="A19:B19"/>
    <mergeCell ref="A2:H2"/>
    <mergeCell ref="A3:H3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H28"/>
  <sheetViews>
    <sheetView topLeftCell="A13" zoomScale="130" zoomScaleNormal="130" workbookViewId="0">
      <selection activeCell="C19" sqref="C19"/>
    </sheetView>
  </sheetViews>
  <sheetFormatPr defaultColWidth="9" defaultRowHeight="21" x14ac:dyDescent="0.35"/>
  <cols>
    <col min="1" max="1" width="9" style="26"/>
    <col min="2" max="2" width="17.625" style="1" customWidth="1"/>
    <col min="3" max="3" width="9.75" style="1" bestFit="1" customWidth="1"/>
    <col min="4" max="4" width="22.75" style="1" customWidth="1"/>
    <col min="5" max="5" width="12.875" style="1" bestFit="1" customWidth="1"/>
    <col min="6" max="6" width="17.125" style="1" customWidth="1"/>
    <col min="7" max="16384" width="9" style="1"/>
  </cols>
  <sheetData>
    <row r="1" spans="1:8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66"/>
      <c r="H1" s="66"/>
    </row>
    <row r="2" spans="1:8" x14ac:dyDescent="0.35">
      <c r="A2" s="139" t="s">
        <v>34</v>
      </c>
      <c r="B2" s="139"/>
      <c r="C2" s="139"/>
      <c r="D2" s="139"/>
      <c r="E2" s="139"/>
      <c r="F2" s="139"/>
    </row>
    <row r="3" spans="1:8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66"/>
      <c r="H3" s="66"/>
    </row>
    <row r="4" spans="1:8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</row>
    <row r="5" spans="1:8" x14ac:dyDescent="0.35">
      <c r="A5" s="142" t="s">
        <v>23</v>
      </c>
      <c r="B5" s="143"/>
      <c r="C5" s="100"/>
      <c r="D5" s="4"/>
      <c r="E5" s="5"/>
      <c r="F5" s="4"/>
    </row>
    <row r="6" spans="1:8" x14ac:dyDescent="0.35">
      <c r="A6" s="30">
        <v>1</v>
      </c>
      <c r="B6" s="7" t="s">
        <v>4</v>
      </c>
      <c r="C6" s="44">
        <v>302</v>
      </c>
      <c r="D6" s="16">
        <v>103284.75</v>
      </c>
      <c r="E6" s="42"/>
      <c r="F6" s="22">
        <f>D6-E6</f>
        <v>103284.75</v>
      </c>
    </row>
    <row r="7" spans="1:8" x14ac:dyDescent="0.35">
      <c r="A7" s="30">
        <v>2</v>
      </c>
      <c r="B7" s="7" t="s">
        <v>3</v>
      </c>
      <c r="C7" s="7">
        <v>18</v>
      </c>
      <c r="D7" s="16">
        <v>8530</v>
      </c>
      <c r="E7" s="42"/>
      <c r="F7" s="22">
        <f t="shared" ref="F7:F18" si="0">D7-E7</f>
        <v>8530</v>
      </c>
    </row>
    <row r="8" spans="1:8" x14ac:dyDescent="0.35">
      <c r="A8" s="30">
        <v>3</v>
      </c>
      <c r="B8" s="7" t="s">
        <v>14</v>
      </c>
      <c r="C8" s="7">
        <v>105</v>
      </c>
      <c r="D8" s="16">
        <v>43967.5</v>
      </c>
      <c r="E8" s="42"/>
      <c r="F8" s="22">
        <f t="shared" si="0"/>
        <v>43967.5</v>
      </c>
    </row>
    <row r="9" spans="1:8" s="63" customFormat="1" x14ac:dyDescent="0.35">
      <c r="A9" s="60">
        <v>4</v>
      </c>
      <c r="B9" s="61" t="s">
        <v>10</v>
      </c>
      <c r="C9" s="7">
        <v>132</v>
      </c>
      <c r="D9" s="48">
        <v>58907.75</v>
      </c>
      <c r="E9" s="64"/>
      <c r="F9" s="49">
        <f t="shared" si="0"/>
        <v>58907.75</v>
      </c>
    </row>
    <row r="10" spans="1:8" x14ac:dyDescent="0.35">
      <c r="A10" s="30">
        <v>5</v>
      </c>
      <c r="B10" s="7" t="s">
        <v>11</v>
      </c>
      <c r="C10" s="7">
        <v>37</v>
      </c>
      <c r="D10" s="16">
        <v>14932</v>
      </c>
      <c r="E10" s="42"/>
      <c r="F10" s="22">
        <f t="shared" si="0"/>
        <v>14932</v>
      </c>
    </row>
    <row r="11" spans="1:8" x14ac:dyDescent="0.35">
      <c r="A11" s="30">
        <v>6</v>
      </c>
      <c r="B11" s="7" t="s">
        <v>6</v>
      </c>
      <c r="C11" s="7">
        <v>89</v>
      </c>
      <c r="D11" s="16">
        <v>35486.5</v>
      </c>
      <c r="E11" s="42"/>
      <c r="F11" s="22">
        <f>D11-E11</f>
        <v>35486.5</v>
      </c>
    </row>
    <row r="12" spans="1:8" x14ac:dyDescent="0.35">
      <c r="A12" s="30">
        <v>7</v>
      </c>
      <c r="B12" s="7" t="s">
        <v>7</v>
      </c>
      <c r="C12" s="7">
        <v>23</v>
      </c>
      <c r="D12" s="16">
        <v>14618</v>
      </c>
      <c r="E12" s="42"/>
      <c r="F12" s="22">
        <f t="shared" si="0"/>
        <v>14618</v>
      </c>
    </row>
    <row r="13" spans="1:8" x14ac:dyDescent="0.35">
      <c r="A13" s="30">
        <v>8</v>
      </c>
      <c r="B13" s="7" t="s">
        <v>8</v>
      </c>
      <c r="C13" s="7">
        <v>35</v>
      </c>
      <c r="D13" s="16">
        <v>19350.5</v>
      </c>
      <c r="E13" s="42"/>
      <c r="F13" s="22">
        <f t="shared" si="0"/>
        <v>19350.5</v>
      </c>
    </row>
    <row r="14" spans="1:8" s="63" customFormat="1" x14ac:dyDescent="0.35">
      <c r="A14" s="60">
        <v>9</v>
      </c>
      <c r="B14" s="61" t="s">
        <v>9</v>
      </c>
      <c r="C14" s="61">
        <v>51</v>
      </c>
      <c r="D14" s="48">
        <v>35958.5</v>
      </c>
      <c r="E14" s="64"/>
      <c r="F14" s="49">
        <f t="shared" si="0"/>
        <v>35958.5</v>
      </c>
    </row>
    <row r="15" spans="1:8" x14ac:dyDescent="0.35">
      <c r="A15" s="30">
        <v>10</v>
      </c>
      <c r="B15" s="7" t="s">
        <v>12</v>
      </c>
      <c r="C15" s="61">
        <v>32</v>
      </c>
      <c r="D15" s="16">
        <v>19046</v>
      </c>
      <c r="E15" s="16"/>
      <c r="F15" s="22">
        <f t="shared" si="0"/>
        <v>19046</v>
      </c>
    </row>
    <row r="16" spans="1:8" x14ac:dyDescent="0.35">
      <c r="A16" s="30">
        <v>11</v>
      </c>
      <c r="B16" s="7" t="s">
        <v>13</v>
      </c>
      <c r="C16" s="7">
        <v>21</v>
      </c>
      <c r="D16" s="16">
        <v>11890</v>
      </c>
      <c r="E16" s="16"/>
      <c r="F16" s="22">
        <f t="shared" si="0"/>
        <v>11890</v>
      </c>
    </row>
    <row r="17" spans="1:6" x14ac:dyDescent="0.35">
      <c r="A17" s="30">
        <v>12</v>
      </c>
      <c r="B17" s="7" t="s">
        <v>15</v>
      </c>
      <c r="C17" s="7">
        <v>24</v>
      </c>
      <c r="D17" s="16">
        <v>11701.5</v>
      </c>
      <c r="E17" s="16"/>
      <c r="F17" s="22">
        <f t="shared" si="0"/>
        <v>11701.5</v>
      </c>
    </row>
    <row r="18" spans="1:6" x14ac:dyDescent="0.35">
      <c r="A18" s="30">
        <v>13</v>
      </c>
      <c r="B18" s="7" t="s">
        <v>87</v>
      </c>
      <c r="C18" s="7">
        <v>9</v>
      </c>
      <c r="D18" s="42">
        <v>4231</v>
      </c>
      <c r="E18" s="42"/>
      <c r="F18" s="43">
        <f t="shared" si="0"/>
        <v>4231</v>
      </c>
    </row>
    <row r="19" spans="1:6" x14ac:dyDescent="0.35">
      <c r="A19" s="141" t="s">
        <v>2</v>
      </c>
      <c r="B19" s="141"/>
      <c r="C19" s="120">
        <f>SUM(C6:C18)</f>
        <v>878</v>
      </c>
      <c r="D19" s="20">
        <f>SUM(D6:D18)</f>
        <v>381904</v>
      </c>
      <c r="E19" s="20">
        <f t="shared" ref="E19:F19" si="1">SUM(E6:E18)</f>
        <v>0</v>
      </c>
      <c r="F19" s="20">
        <f t="shared" si="1"/>
        <v>381904</v>
      </c>
    </row>
    <row r="20" spans="1:6" x14ac:dyDescent="0.35">
      <c r="D20" s="10"/>
    </row>
    <row r="23" spans="1:6" hidden="1" x14ac:dyDescent="0.35">
      <c r="A23" s="138" t="s">
        <v>35</v>
      </c>
      <c r="B23" s="138"/>
      <c r="C23" s="26"/>
      <c r="E23" s="138"/>
      <c r="F23" s="138"/>
    </row>
    <row r="24" spans="1:6" hidden="1" x14ac:dyDescent="0.35">
      <c r="A24" s="1"/>
    </row>
    <row r="25" spans="1:6" hidden="1" x14ac:dyDescent="0.35">
      <c r="A25" s="1"/>
      <c r="C25" s="26"/>
      <c r="E25" s="138"/>
      <c r="F25" s="138"/>
    </row>
    <row r="26" spans="1:6" hidden="1" x14ac:dyDescent="0.35">
      <c r="A26" s="138" t="s">
        <v>70</v>
      </c>
      <c r="B26" s="138"/>
      <c r="C26" s="26"/>
      <c r="E26" s="144"/>
      <c r="F26" s="144"/>
    </row>
    <row r="27" spans="1:6" hidden="1" x14ac:dyDescent="0.35">
      <c r="A27" s="138" t="s">
        <v>71</v>
      </c>
      <c r="B27" s="138"/>
      <c r="E27" s="138"/>
      <c r="F27" s="138"/>
    </row>
    <row r="28" spans="1:6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1:F1"/>
    <mergeCell ref="A2:F2"/>
    <mergeCell ref="A3:F3"/>
    <mergeCell ref="A5:B5"/>
  </mergeCells>
  <pageMargins left="0.25" right="0.25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I18"/>
  <sheetViews>
    <sheetView zoomScaleNormal="100" workbookViewId="0">
      <selection activeCell="L10" sqref="L10"/>
    </sheetView>
  </sheetViews>
  <sheetFormatPr defaultColWidth="9.125" defaultRowHeight="21" x14ac:dyDescent="0.35"/>
  <cols>
    <col min="1" max="1" width="5.625" style="26" bestFit="1" customWidth="1"/>
    <col min="2" max="2" width="17" style="1" bestFit="1" customWidth="1"/>
    <col min="3" max="3" width="10.75" style="1" bestFit="1" customWidth="1"/>
    <col min="4" max="4" width="12.375" style="1" bestFit="1" customWidth="1"/>
    <col min="5" max="5" width="11.75" style="1" bestFit="1" customWidth="1"/>
    <col min="6" max="6" width="12.625" style="1" customWidth="1"/>
    <col min="7" max="7" width="11.25" style="1" customWidth="1"/>
    <col min="8" max="8" width="24.75" style="1" customWidth="1"/>
    <col min="9" max="9" width="9.125" style="1"/>
    <col min="10" max="10" width="18.75" style="1" customWidth="1"/>
    <col min="11" max="16384" width="9.125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112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/>
      <c r="B3" s="140"/>
      <c r="C3" s="140"/>
      <c r="D3" s="140"/>
      <c r="E3" s="140"/>
      <c r="F3" s="140"/>
      <c r="G3" s="140"/>
      <c r="H3" s="139"/>
    </row>
    <row r="4" spans="1:9" x14ac:dyDescent="0.35">
      <c r="A4" s="152" t="s">
        <v>0</v>
      </c>
      <c r="B4" s="152" t="s">
        <v>1</v>
      </c>
      <c r="C4" s="135"/>
      <c r="D4" s="155" t="s">
        <v>81</v>
      </c>
      <c r="E4" s="156"/>
      <c r="F4" s="157"/>
      <c r="G4" s="152" t="s">
        <v>2</v>
      </c>
      <c r="H4" s="152" t="s">
        <v>17</v>
      </c>
    </row>
    <row r="5" spans="1:9" x14ac:dyDescent="0.35">
      <c r="A5" s="153"/>
      <c r="B5" s="153"/>
      <c r="C5" s="136" t="s">
        <v>110</v>
      </c>
      <c r="D5" s="65" t="s">
        <v>82</v>
      </c>
      <c r="E5" s="65" t="s">
        <v>79</v>
      </c>
      <c r="F5" s="39" t="s">
        <v>85</v>
      </c>
      <c r="G5" s="153"/>
      <c r="H5" s="153"/>
    </row>
    <row r="6" spans="1:9" x14ac:dyDescent="0.35">
      <c r="A6" s="154"/>
      <c r="B6" s="154"/>
      <c r="C6" s="82"/>
      <c r="D6" s="34" t="s">
        <v>83</v>
      </c>
      <c r="E6" s="34" t="s">
        <v>83</v>
      </c>
      <c r="F6" s="35" t="s">
        <v>83</v>
      </c>
      <c r="G6" s="154"/>
      <c r="H6" s="154"/>
    </row>
    <row r="7" spans="1:9" x14ac:dyDescent="0.35">
      <c r="A7" s="17">
        <v>1</v>
      </c>
      <c r="B7" s="14" t="s">
        <v>5</v>
      </c>
      <c r="C7" s="14">
        <f>'11052'!C23</f>
        <v>279</v>
      </c>
      <c r="D7" s="9">
        <f>'11052'!D24</f>
        <v>141800</v>
      </c>
      <c r="E7" s="59"/>
      <c r="F7" s="59"/>
      <c r="G7" s="9">
        <f>SUM(D7:F7)</f>
        <v>141800</v>
      </c>
      <c r="H7" s="98" t="s">
        <v>111</v>
      </c>
      <c r="I7" s="130"/>
    </row>
    <row r="8" spans="1:9" x14ac:dyDescent="0.35">
      <c r="A8" s="17">
        <v>2</v>
      </c>
      <c r="B8" s="14" t="s">
        <v>11</v>
      </c>
      <c r="C8" s="14">
        <f>'11054'!C22</f>
        <v>241</v>
      </c>
      <c r="D8" s="9">
        <f>'11054'!D24</f>
        <v>72300</v>
      </c>
      <c r="E8" s="59"/>
      <c r="F8" s="59"/>
      <c r="G8" s="9">
        <f>SUM(D8:F8)</f>
        <v>72300</v>
      </c>
      <c r="H8" s="98" t="s">
        <v>111</v>
      </c>
    </row>
    <row r="9" spans="1:9" x14ac:dyDescent="0.35">
      <c r="A9" s="17">
        <v>3</v>
      </c>
      <c r="B9" s="14" t="s">
        <v>7</v>
      </c>
      <c r="C9" s="14">
        <f>'11056'!C22</f>
        <v>24</v>
      </c>
      <c r="D9" s="59"/>
      <c r="E9" s="9">
        <f>'11056'!D22</f>
        <v>4800</v>
      </c>
      <c r="F9" s="59"/>
      <c r="G9" s="9">
        <f>SUM(D9:F9)</f>
        <v>4800</v>
      </c>
      <c r="H9" s="98" t="s">
        <v>111</v>
      </c>
    </row>
    <row r="10" spans="1:9" x14ac:dyDescent="0.35">
      <c r="A10" s="17">
        <v>4</v>
      </c>
      <c r="B10" s="14" t="s">
        <v>15</v>
      </c>
      <c r="C10" s="14">
        <v>0</v>
      </c>
      <c r="D10" s="59"/>
      <c r="E10" s="59"/>
      <c r="F10" s="9">
        <f>'24704'!D22</f>
        <v>0</v>
      </c>
      <c r="G10" s="9">
        <f>SUM(D10:F10)</f>
        <v>0</v>
      </c>
      <c r="H10" s="98"/>
    </row>
    <row r="11" spans="1:9" x14ac:dyDescent="0.35">
      <c r="A11" s="150" t="s">
        <v>2</v>
      </c>
      <c r="B11" s="151"/>
      <c r="C11" s="137">
        <f>SUM(C7:C10)</f>
        <v>544</v>
      </c>
      <c r="D11" s="9">
        <f>SUM(D7:D10)</f>
        <v>214100</v>
      </c>
      <c r="E11" s="9">
        <f t="shared" ref="E11:F11" si="0">SUM(E7:E10)</f>
        <v>4800</v>
      </c>
      <c r="F11" s="9">
        <f t="shared" si="0"/>
        <v>0</v>
      </c>
      <c r="G11" s="9">
        <f>SUM(G7:G10)</f>
        <v>218900</v>
      </c>
      <c r="H11" s="14"/>
    </row>
    <row r="14" spans="1:9" x14ac:dyDescent="0.35">
      <c r="D14" s="24"/>
    </row>
    <row r="18" spans="1:4" x14ac:dyDescent="0.35">
      <c r="A18" s="1"/>
      <c r="D18" s="56"/>
    </row>
  </sheetData>
  <mergeCells count="9">
    <mergeCell ref="A1:H1"/>
    <mergeCell ref="A11:B11"/>
    <mergeCell ref="A2:H2"/>
    <mergeCell ref="A3:H3"/>
    <mergeCell ref="A4:A6"/>
    <mergeCell ref="B4:B6"/>
    <mergeCell ref="G4:G6"/>
    <mergeCell ref="D4:F4"/>
    <mergeCell ref="H4:H6"/>
  </mergeCells>
  <phoneticPr fontId="18" type="noConversion"/>
  <pageMargins left="0.7" right="0.7" top="0.75" bottom="0.7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5"/>
  <sheetViews>
    <sheetView workbookViewId="0">
      <selection activeCell="K19" sqref="K19"/>
    </sheetView>
  </sheetViews>
  <sheetFormatPr defaultColWidth="9.125" defaultRowHeight="21" x14ac:dyDescent="0.35"/>
  <cols>
    <col min="1" max="1" width="5.625" style="26" bestFit="1" customWidth="1"/>
    <col min="2" max="2" width="21.375" style="1" customWidth="1"/>
    <col min="3" max="3" width="12.375" style="1" bestFit="1" customWidth="1"/>
    <col min="4" max="4" width="11.75" style="1" bestFit="1" customWidth="1"/>
    <col min="5" max="5" width="32" style="1" customWidth="1"/>
    <col min="6" max="7" width="9.125" style="1"/>
    <col min="8" max="8" width="18.75" style="1" customWidth="1"/>
    <col min="9" max="16384" width="9.125" style="1"/>
  </cols>
  <sheetData>
    <row r="1" spans="1:5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</row>
    <row r="2" spans="1:5" x14ac:dyDescent="0.35">
      <c r="A2" s="158" t="s">
        <v>109</v>
      </c>
      <c r="B2" s="158"/>
      <c r="C2" s="158"/>
      <c r="D2" s="158"/>
      <c r="E2" s="158"/>
    </row>
    <row r="3" spans="1:5" x14ac:dyDescent="0.35">
      <c r="A3" s="82"/>
      <c r="B3" s="82" t="s">
        <v>98</v>
      </c>
      <c r="C3" s="34" t="s">
        <v>99</v>
      </c>
      <c r="D3" s="34"/>
      <c r="E3" s="34"/>
    </row>
    <row r="4" spans="1:5" x14ac:dyDescent="0.35">
      <c r="A4" s="17">
        <v>1</v>
      </c>
      <c r="B4" s="14" t="s">
        <v>4</v>
      </c>
      <c r="C4" s="84">
        <v>0</v>
      </c>
      <c r="D4" s="84"/>
      <c r="E4" s="84"/>
    </row>
    <row r="5" spans="1:5" x14ac:dyDescent="0.35">
      <c r="A5" s="17">
        <v>2</v>
      </c>
      <c r="B5" s="14"/>
      <c r="C5" s="84"/>
      <c r="D5" s="84"/>
      <c r="E5" s="84"/>
    </row>
    <row r="6" spans="1:5" x14ac:dyDescent="0.35">
      <c r="A6" s="17">
        <v>3</v>
      </c>
      <c r="B6" s="14"/>
      <c r="C6" s="84"/>
      <c r="D6" s="84"/>
      <c r="E6" s="84"/>
    </row>
    <row r="7" spans="1:5" x14ac:dyDescent="0.35">
      <c r="A7" s="17">
        <v>4</v>
      </c>
      <c r="B7" s="14"/>
      <c r="C7" s="84"/>
      <c r="D7" s="84"/>
      <c r="E7" s="84"/>
    </row>
    <row r="8" spans="1:5" x14ac:dyDescent="0.35">
      <c r="A8" s="150" t="s">
        <v>2</v>
      </c>
      <c r="B8" s="151"/>
      <c r="C8" s="9">
        <f>SUM(C4:C7)</f>
        <v>0</v>
      </c>
      <c r="D8" s="9">
        <f t="shared" ref="D8" si="0">SUM(D4:D7)</f>
        <v>0</v>
      </c>
      <c r="E8" s="9"/>
    </row>
    <row r="11" spans="1:5" x14ac:dyDescent="0.35">
      <c r="C11" s="24"/>
      <c r="E11" s="40"/>
    </row>
    <row r="15" spans="1:5" x14ac:dyDescent="0.35">
      <c r="A15" s="1"/>
      <c r="C15" s="56"/>
    </row>
  </sheetData>
  <mergeCells count="3">
    <mergeCell ref="A1:E1"/>
    <mergeCell ref="A2:E2"/>
    <mergeCell ref="A8:B8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K28"/>
  <sheetViews>
    <sheetView topLeftCell="A7" zoomScaleNormal="100" workbookViewId="0">
      <selection activeCell="F25" sqref="F25"/>
    </sheetView>
  </sheetViews>
  <sheetFormatPr defaultColWidth="9" defaultRowHeight="21" x14ac:dyDescent="0.35"/>
  <cols>
    <col min="1" max="1" width="7.625" style="1" customWidth="1"/>
    <col min="2" max="2" width="34.875" style="1" bestFit="1" customWidth="1"/>
    <col min="3" max="3" width="17.875" style="1" bestFit="1" customWidth="1"/>
    <col min="4" max="4" width="14.125" style="1" bestFit="1" customWidth="1"/>
    <col min="5" max="5" width="14.375" style="66" bestFit="1" customWidth="1"/>
    <col min="6" max="6" width="18.75" style="1" customWidth="1"/>
    <col min="7" max="7" width="12.25" style="1" bestFit="1" customWidth="1"/>
    <col min="8" max="8" width="29.5" style="1" bestFit="1" customWidth="1"/>
    <col min="9" max="9" width="14.625" style="1" hidden="1" customWidth="1"/>
    <col min="10" max="10" width="14.25" style="1" hidden="1" customWidth="1"/>
    <col min="11" max="12" width="0" style="1" hidden="1" customWidth="1"/>
    <col min="13" max="16384" width="9" style="1"/>
  </cols>
  <sheetData>
    <row r="1" spans="1:8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</row>
    <row r="2" spans="1:8" x14ac:dyDescent="0.35">
      <c r="A2" s="139" t="s">
        <v>21</v>
      </c>
      <c r="B2" s="139"/>
      <c r="C2" s="139"/>
      <c r="D2" s="139"/>
      <c r="E2" s="139"/>
      <c r="F2" s="139"/>
    </row>
    <row r="3" spans="1:8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</row>
    <row r="4" spans="1:8" ht="63" x14ac:dyDescent="0.35">
      <c r="A4" s="39" t="s">
        <v>0</v>
      </c>
      <c r="B4" s="39" t="s">
        <v>20</v>
      </c>
      <c r="C4" s="75" t="s">
        <v>19</v>
      </c>
      <c r="D4" s="39" t="s">
        <v>93</v>
      </c>
      <c r="E4" s="76" t="s">
        <v>95</v>
      </c>
      <c r="F4" s="39" t="s">
        <v>93</v>
      </c>
      <c r="G4" s="39" t="s">
        <v>110</v>
      </c>
    </row>
    <row r="5" spans="1:8" x14ac:dyDescent="0.35">
      <c r="A5" s="17">
        <v>1</v>
      </c>
      <c r="B5" s="14" t="s">
        <v>4</v>
      </c>
      <c r="C5" s="27">
        <f>'10707'!F19</f>
        <v>6851523.5</v>
      </c>
      <c r="D5" s="85">
        <f>C5-E5</f>
        <v>3148322.1154947681</v>
      </c>
      <c r="E5" s="20">
        <f>'10707'!G19</f>
        <v>3703201.3845052319</v>
      </c>
      <c r="F5" s="90">
        <f>E5-C5</f>
        <v>-3148322.1154947681</v>
      </c>
      <c r="G5" s="9">
        <f>'10707'!C19</f>
        <v>15321</v>
      </c>
      <c r="H5" s="19"/>
    </row>
    <row r="6" spans="1:8" x14ac:dyDescent="0.35">
      <c r="A6" s="17">
        <v>2</v>
      </c>
      <c r="B6" s="14" t="s">
        <v>3</v>
      </c>
      <c r="C6" s="27">
        <f>'11051'!F19</f>
        <v>46846.6</v>
      </c>
      <c r="D6" s="85">
        <f t="shared" ref="D6:D16" si="0">C6-E6</f>
        <v>21526.334517532807</v>
      </c>
      <c r="E6" s="20">
        <f>'11051'!G19</f>
        <v>25320.265482467192</v>
      </c>
      <c r="F6" s="90">
        <f t="shared" ref="F6:F16" si="1">E6-C6</f>
        <v>-21526.334517532807</v>
      </c>
      <c r="G6" s="9">
        <f>'11051'!C19</f>
        <v>168</v>
      </c>
      <c r="H6" s="19"/>
    </row>
    <row r="7" spans="1:8" x14ac:dyDescent="0.35">
      <c r="A7" s="17">
        <v>3</v>
      </c>
      <c r="B7" s="14" t="s">
        <v>14</v>
      </c>
      <c r="C7" s="27">
        <f>'11052'!F19</f>
        <v>21259</v>
      </c>
      <c r="D7" s="85">
        <f t="shared" si="0"/>
        <v>9768.6565408851438</v>
      </c>
      <c r="E7" s="20">
        <f>'11052'!G19</f>
        <v>11490.343459114856</v>
      </c>
      <c r="F7" s="90">
        <f t="shared" si="1"/>
        <v>-9768.6565408851438</v>
      </c>
      <c r="G7" s="9">
        <f>'11052'!C19</f>
        <v>65</v>
      </c>
      <c r="H7" s="19"/>
    </row>
    <row r="8" spans="1:8" x14ac:dyDescent="0.35">
      <c r="A8" s="17">
        <v>4</v>
      </c>
      <c r="B8" s="14" t="s">
        <v>10</v>
      </c>
      <c r="C8" s="27">
        <f>'11053'!F19</f>
        <v>38208.5</v>
      </c>
      <c r="D8" s="85">
        <f t="shared" si="0"/>
        <v>17557.06822721718</v>
      </c>
      <c r="E8" s="20">
        <f>'11053'!G19</f>
        <v>20651.43177278282</v>
      </c>
      <c r="F8" s="90">
        <f t="shared" si="1"/>
        <v>-17557.06822721718</v>
      </c>
      <c r="G8" s="9">
        <f>'11053'!C19</f>
        <v>127</v>
      </c>
      <c r="H8" s="19"/>
    </row>
    <row r="9" spans="1:8" x14ac:dyDescent="0.35">
      <c r="A9" s="17">
        <v>5</v>
      </c>
      <c r="B9" s="14" t="s">
        <v>11</v>
      </c>
      <c r="C9" s="27">
        <f>'11054'!F19</f>
        <v>59251.19</v>
      </c>
      <c r="D9" s="85">
        <f t="shared" si="0"/>
        <v>27226.32883713855</v>
      </c>
      <c r="E9" s="20">
        <f>'11054'!G19</f>
        <v>32024.861162861453</v>
      </c>
      <c r="F9" s="90">
        <f t="shared" si="1"/>
        <v>-27226.32883713855</v>
      </c>
      <c r="G9" s="9">
        <f>'11054'!C19</f>
        <v>163</v>
      </c>
      <c r="H9" s="19"/>
    </row>
    <row r="10" spans="1:8" x14ac:dyDescent="0.35">
      <c r="A10" s="17">
        <v>6</v>
      </c>
      <c r="B10" s="14" t="s">
        <v>6</v>
      </c>
      <c r="C10" s="27">
        <f>'11055'!F19</f>
        <v>310146</v>
      </c>
      <c r="D10" s="85">
        <f t="shared" si="0"/>
        <v>142514.21757981862</v>
      </c>
      <c r="E10" s="20">
        <f>'11055'!G19</f>
        <v>167631.78242018138</v>
      </c>
      <c r="F10" s="90">
        <f t="shared" si="1"/>
        <v>-142514.21757981862</v>
      </c>
      <c r="G10" s="9">
        <f>'11055'!C19</f>
        <v>830</v>
      </c>
      <c r="H10" s="19"/>
    </row>
    <row r="11" spans="1:8" x14ac:dyDescent="0.35">
      <c r="A11" s="17">
        <v>7</v>
      </c>
      <c r="B11" s="14" t="s">
        <v>7</v>
      </c>
      <c r="C11" s="27">
        <f>'11056'!F19</f>
        <v>25627</v>
      </c>
      <c r="D11" s="85">
        <f t="shared" si="0"/>
        <v>11775.782547310013</v>
      </c>
      <c r="E11" s="20">
        <f>'11056'!G19</f>
        <v>13851.217452689987</v>
      </c>
      <c r="F11" s="90">
        <f t="shared" si="1"/>
        <v>-11775.782547310013</v>
      </c>
      <c r="G11" s="9">
        <f>'11056'!C19</f>
        <v>95</v>
      </c>
      <c r="H11" s="19"/>
    </row>
    <row r="12" spans="1:8" x14ac:dyDescent="0.35">
      <c r="A12" s="17">
        <v>8</v>
      </c>
      <c r="B12" s="14" t="s">
        <v>8</v>
      </c>
      <c r="C12" s="27">
        <f>'11057'!F19</f>
        <v>106767.5</v>
      </c>
      <c r="D12" s="85">
        <f t="shared" si="0"/>
        <v>49060.399700313021</v>
      </c>
      <c r="E12" s="20">
        <f>'11057'!G19</f>
        <v>57707.100299686979</v>
      </c>
      <c r="F12" s="90">
        <f t="shared" si="1"/>
        <v>-49060.399700313021</v>
      </c>
      <c r="G12" s="9">
        <f>'11057'!C19</f>
        <v>294</v>
      </c>
      <c r="H12" s="19"/>
    </row>
    <row r="13" spans="1:8" x14ac:dyDescent="0.35">
      <c r="A13" s="17">
        <v>9</v>
      </c>
      <c r="B13" s="14" t="s">
        <v>9</v>
      </c>
      <c r="C13" s="27">
        <f>'11058'!F19</f>
        <v>87956.5</v>
      </c>
      <c r="D13" s="85">
        <f t="shared" si="0"/>
        <v>40416.615976215442</v>
      </c>
      <c r="E13" s="20">
        <f>'11058'!G19</f>
        <v>47539.884023784558</v>
      </c>
      <c r="F13" s="90">
        <f t="shared" si="1"/>
        <v>-40416.615976215442</v>
      </c>
      <c r="G13" s="9">
        <f>'11058'!C19</f>
        <v>301</v>
      </c>
      <c r="H13" s="19"/>
    </row>
    <row r="14" spans="1:8" x14ac:dyDescent="0.35">
      <c r="A14" s="17">
        <v>10</v>
      </c>
      <c r="B14" s="14" t="s">
        <v>12</v>
      </c>
      <c r="C14" s="27">
        <f>'11059'!F19</f>
        <v>43588.5</v>
      </c>
      <c r="D14" s="85">
        <f t="shared" si="0"/>
        <v>20029.215185680045</v>
      </c>
      <c r="E14" s="20">
        <f>'11059'!G19</f>
        <v>23559.284814319955</v>
      </c>
      <c r="F14" s="90">
        <f t="shared" si="1"/>
        <v>-20029.215185680045</v>
      </c>
      <c r="G14" s="9">
        <f>'11059'!C19</f>
        <v>156</v>
      </c>
      <c r="H14" s="19"/>
    </row>
    <row r="15" spans="1:8" x14ac:dyDescent="0.35">
      <c r="A15" s="17">
        <v>11</v>
      </c>
      <c r="B15" s="14" t="s">
        <v>13</v>
      </c>
      <c r="C15" s="27">
        <f>'11060'!F19</f>
        <v>31367</v>
      </c>
      <c r="D15" s="85">
        <f t="shared" si="0"/>
        <v>14413.351978829876</v>
      </c>
      <c r="E15" s="20">
        <f>'11060'!G19</f>
        <v>16953.648021170124</v>
      </c>
      <c r="F15" s="90">
        <f t="shared" si="1"/>
        <v>-14413.351978829876</v>
      </c>
      <c r="G15" s="9">
        <f>'11060'!C19</f>
        <v>118</v>
      </c>
      <c r="H15" s="19"/>
    </row>
    <row r="16" spans="1:8" x14ac:dyDescent="0.35">
      <c r="A16" s="17">
        <v>12</v>
      </c>
      <c r="B16" s="14" t="s">
        <v>15</v>
      </c>
      <c r="C16" s="27">
        <f>'24704'!F19</f>
        <v>28171</v>
      </c>
      <c r="D16" s="85">
        <f t="shared" si="0"/>
        <v>12944.768023579443</v>
      </c>
      <c r="E16" s="20">
        <f>'24704'!G19</f>
        <v>15226.231976420557</v>
      </c>
      <c r="F16" s="90">
        <f t="shared" si="1"/>
        <v>-12944.768023579443</v>
      </c>
      <c r="G16" s="9">
        <f>'24704'!C19</f>
        <v>97</v>
      </c>
      <c r="H16" s="19"/>
    </row>
    <row r="17" spans="1:11" x14ac:dyDescent="0.35">
      <c r="A17" s="17">
        <v>13</v>
      </c>
      <c r="B17" s="14" t="s">
        <v>87</v>
      </c>
      <c r="C17" s="27">
        <f>'28843'!F19</f>
        <v>5079</v>
      </c>
      <c r="D17" s="85">
        <f>C17-E17</f>
        <v>2333.8353907124347</v>
      </c>
      <c r="E17" s="20">
        <f>'28843'!G19</f>
        <v>2745.1646092875653</v>
      </c>
      <c r="F17" s="90">
        <f>E17-C17</f>
        <v>-2333.8353907124347</v>
      </c>
      <c r="G17" s="9">
        <f>'28843'!C19</f>
        <v>20</v>
      </c>
      <c r="H17" s="19"/>
    </row>
    <row r="18" spans="1:11" x14ac:dyDescent="0.35">
      <c r="A18" s="17">
        <v>14</v>
      </c>
      <c r="B18" s="14" t="s">
        <v>88</v>
      </c>
      <c r="C18" s="57">
        <f>'22953'!F19</f>
        <v>381904</v>
      </c>
      <c r="D18" s="85"/>
      <c r="E18" s="20">
        <f>'22953'!F19</f>
        <v>381904</v>
      </c>
      <c r="F18" s="90">
        <f>E18-C18</f>
        <v>0</v>
      </c>
      <c r="G18" s="9">
        <f>'22953'!C19</f>
        <v>878</v>
      </c>
    </row>
    <row r="19" spans="1:11" x14ac:dyDescent="0.35">
      <c r="A19" s="159" t="s">
        <v>92</v>
      </c>
      <c r="B19" s="159"/>
      <c r="C19" s="77">
        <f>SUM(C5:C17)</f>
        <v>7655791.29</v>
      </c>
      <c r="D19" s="86">
        <f>C23</f>
        <v>4137902.5999999996</v>
      </c>
      <c r="E19" s="77">
        <f>SUM(E5:E18)</f>
        <v>4519806.5999999996</v>
      </c>
      <c r="F19" s="91">
        <f>SUM(F5:F17)</f>
        <v>-3517888.6900000009</v>
      </c>
      <c r="G19" s="106">
        <f>SUM(G5:G18)</f>
        <v>18633</v>
      </c>
    </row>
    <row r="20" spans="1:11" x14ac:dyDescent="0.35">
      <c r="E20" s="93">
        <f>E19-E18</f>
        <v>4137902.5999999996</v>
      </c>
    </row>
    <row r="21" spans="1:11" x14ac:dyDescent="0.35">
      <c r="B21" s="132" t="s">
        <v>91</v>
      </c>
      <c r="C21" s="133">
        <v>4738706.5999999996</v>
      </c>
      <c r="E21" s="93"/>
      <c r="I21" s="66" t="s">
        <v>116</v>
      </c>
      <c r="J21" s="94">
        <f>C19+C18</f>
        <v>8037695.29</v>
      </c>
      <c r="K21" s="66" t="s">
        <v>115</v>
      </c>
    </row>
    <row r="22" spans="1:11" x14ac:dyDescent="0.35">
      <c r="B22" s="14" t="s">
        <v>97</v>
      </c>
      <c r="C22" s="20">
        <f>'22953'!F19+รวมตามจ่าย!D19</f>
        <v>600804</v>
      </c>
      <c r="E22" s="88" t="s">
        <v>101</v>
      </c>
      <c r="F22" s="88" t="s">
        <v>100</v>
      </c>
      <c r="H22" s="25"/>
      <c r="I22" s="66" t="s">
        <v>114</v>
      </c>
      <c r="J22" s="94">
        <v>4738706.5999999996</v>
      </c>
      <c r="K22" s="66" t="s">
        <v>115</v>
      </c>
    </row>
    <row r="23" spans="1:11" x14ac:dyDescent="0.35">
      <c r="B23" s="14" t="s">
        <v>96</v>
      </c>
      <c r="C23" s="20">
        <f>C21-C22</f>
        <v>4137902.5999999996</v>
      </c>
      <c r="E23" s="94">
        <v>0</v>
      </c>
      <c r="F23" s="20">
        <v>4738706.5999999996</v>
      </c>
      <c r="I23" s="66" t="s">
        <v>113</v>
      </c>
      <c r="J23" s="94">
        <v>59.04</v>
      </c>
      <c r="K23" s="66" t="s">
        <v>115</v>
      </c>
    </row>
    <row r="24" spans="1:11" x14ac:dyDescent="0.35">
      <c r="B24" s="66" t="s">
        <v>105</v>
      </c>
      <c r="C24" s="92">
        <f>C23/C19</f>
        <v>0.54049313039723679</v>
      </c>
      <c r="D24" s="23"/>
      <c r="F24" s="28">
        <f>รวมตามจ่าย!E19</f>
        <v>4738706.5999999996</v>
      </c>
    </row>
    <row r="25" spans="1:11" x14ac:dyDescent="0.35">
      <c r="B25" s="66" t="s">
        <v>104</v>
      </c>
      <c r="C25" s="93">
        <f>100-C24</f>
        <v>99.459506869602762</v>
      </c>
      <c r="E25" s="88" t="s">
        <v>102</v>
      </c>
      <c r="F25" s="25">
        <f>F23-F24</f>
        <v>0</v>
      </c>
      <c r="G25" s="25"/>
      <c r="H25" s="25"/>
    </row>
    <row r="26" spans="1:11" x14ac:dyDescent="0.35">
      <c r="B26" s="17" t="s">
        <v>103</v>
      </c>
      <c r="C26" s="17" t="s">
        <v>93</v>
      </c>
    </row>
    <row r="27" spans="1:11" x14ac:dyDescent="0.35">
      <c r="B27" s="16">
        <f>C24*100</f>
        <v>54.049313039723678</v>
      </c>
      <c r="C27" s="131">
        <f>F19*100/C19</f>
        <v>-45.950686960276322</v>
      </c>
      <c r="E27" s="97"/>
    </row>
    <row r="28" spans="1:11" x14ac:dyDescent="0.35">
      <c r="C28" s="25"/>
      <c r="E28" s="16">
        <f>F25*100</f>
        <v>0</v>
      </c>
    </row>
  </sheetData>
  <mergeCells count="4">
    <mergeCell ref="A19:B19"/>
    <mergeCell ref="A1:F1"/>
    <mergeCell ref="A2:F2"/>
    <mergeCell ref="A3:F3"/>
  </mergeCells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H22"/>
  <sheetViews>
    <sheetView topLeftCell="A4" zoomScaleNormal="100" zoomScalePageLayoutView="130" workbookViewId="0">
      <selection activeCell="P15" sqref="P15"/>
    </sheetView>
  </sheetViews>
  <sheetFormatPr defaultColWidth="9" defaultRowHeight="21" x14ac:dyDescent="0.35"/>
  <cols>
    <col min="1" max="1" width="5.625" style="26" bestFit="1" customWidth="1"/>
    <col min="2" max="2" width="19.125" style="1" bestFit="1" customWidth="1"/>
    <col min="3" max="3" width="19.625" style="1" customWidth="1"/>
    <col min="4" max="4" width="16" style="1" bestFit="1" customWidth="1"/>
    <col min="5" max="5" width="15.75" style="1" customWidth="1"/>
    <col min="6" max="6" width="14.125" style="1" customWidth="1"/>
    <col min="7" max="7" width="10.75" style="1" bestFit="1" customWidth="1"/>
    <col min="8" max="16384" width="9" style="1"/>
  </cols>
  <sheetData>
    <row r="1" spans="1:8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</row>
    <row r="2" spans="1:8" x14ac:dyDescent="0.35">
      <c r="A2" s="139" t="s">
        <v>16</v>
      </c>
      <c r="B2" s="139"/>
      <c r="C2" s="139"/>
      <c r="D2" s="139"/>
      <c r="E2" s="139"/>
      <c r="F2" s="139"/>
    </row>
    <row r="3" spans="1:8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</row>
    <row r="4" spans="1:8" ht="42" x14ac:dyDescent="0.35">
      <c r="A4" s="12" t="s">
        <v>0</v>
      </c>
      <c r="B4" s="12" t="s">
        <v>1</v>
      </c>
      <c r="C4" s="13" t="s">
        <v>19</v>
      </c>
      <c r="D4" s="12" t="s">
        <v>18</v>
      </c>
      <c r="E4" s="12" t="s">
        <v>2</v>
      </c>
      <c r="F4" s="12" t="s">
        <v>17</v>
      </c>
      <c r="G4" s="109" t="s">
        <v>110</v>
      </c>
    </row>
    <row r="5" spans="1:8" x14ac:dyDescent="0.35">
      <c r="A5" s="17">
        <v>1</v>
      </c>
      <c r="B5" s="14" t="s">
        <v>4</v>
      </c>
      <c r="C5" s="27">
        <f>'10707'!G6+'11051'!G6+'11052'!G6+'11053'!G6+'11054'!G6+'11055'!G6+'11056'!G6+'11057'!G6+'11058'!G6+'11059'!G6+'11060'!G6+'24704'!G6+'28843'!G6+'22953'!G6</f>
        <v>71489.350828938273</v>
      </c>
      <c r="D5" s="27">
        <v>0</v>
      </c>
      <c r="E5" s="27">
        <f>SUM(C5:D5)</f>
        <v>71489.350828938273</v>
      </c>
      <c r="F5" s="17"/>
      <c r="G5" s="7">
        <f>'11051'!C6+'11052'!C6+'11053'!C6+'11054'!C6+'11055'!C6+'11056'!C6+'11057'!C6+'11058'!C6+'11059'!C6+'11060'!C6+'24704'!C6+'28843'!C6+'22953'!C6</f>
        <v>713</v>
      </c>
      <c r="H5" s="108"/>
    </row>
    <row r="6" spans="1:8" x14ac:dyDescent="0.35">
      <c r="A6" s="17">
        <v>2</v>
      </c>
      <c r="B6" s="14" t="s">
        <v>3</v>
      </c>
      <c r="C6" s="27">
        <f>'10707'!G7+'11051'!G7+'11052'!G7+'11053'!G7+'11054'!G7+'11055'!G7+'11056'!G7+'11057'!G7+'11058'!G7+'11059'!G7+'11060'!G7+'24704'!G7+'28843'!G7+'22953'!G7</f>
        <v>215705.13316366807</v>
      </c>
      <c r="D6" s="27">
        <v>0</v>
      </c>
      <c r="E6" s="27">
        <f t="shared" ref="E6:E18" si="0">SUM(C6:D6)</f>
        <v>215705.13316366807</v>
      </c>
      <c r="F6" s="18"/>
      <c r="G6" s="7">
        <f>'11051'!C7+'11052'!C7+'11053'!C7+'11054'!C7+'11055'!C7+'11056'!C7+'11057'!C7+'11058'!C7+'11059'!C7+'11060'!C7+'24704'!C7+'28843'!C7+'22953'!C7</f>
        <v>46</v>
      </c>
    </row>
    <row r="7" spans="1:8" x14ac:dyDescent="0.35">
      <c r="A7" s="17">
        <v>3</v>
      </c>
      <c r="B7" s="14" t="s">
        <v>14</v>
      </c>
      <c r="C7" s="27">
        <f>'10707'!G8+'11051'!G8+'11052'!G8+'11053'!G8+'11054'!G8+'11055'!G8+'11056'!G8+'11057'!G8+'11058'!G8+'11059'!G8+'11060'!G8+'24704'!G8+'28843'!G8+'22953'!G8</f>
        <v>470089.40866508306</v>
      </c>
      <c r="D7" s="27">
        <f>รอยต่อนอกจังหวัด!G7</f>
        <v>141800</v>
      </c>
      <c r="E7" s="27">
        <f>SUM(C7:D7)</f>
        <v>611889.40866508312</v>
      </c>
      <c r="F7" s="18"/>
      <c r="G7" s="7">
        <f>'11051'!C8+'11052'!C8+'11053'!C8+'11054'!C8+'11055'!C8+'11056'!C8+'11057'!C8+'11058'!C8+'11059'!C8+'11060'!C8+'24704'!C8+'28843'!C8+'22953'!C8</f>
        <v>178</v>
      </c>
    </row>
    <row r="8" spans="1:8" x14ac:dyDescent="0.35">
      <c r="A8" s="17">
        <v>4</v>
      </c>
      <c r="B8" s="14" t="s">
        <v>10</v>
      </c>
      <c r="C8" s="27">
        <f>'10707'!G9+'11051'!G9+'11052'!G9+'11053'!G9+'11054'!G9+'11055'!G9+'11056'!G9+'11057'!G9+'11058'!G9+'11059'!G9+'11060'!G9+'24704'!G9+'28843'!G9+'22953'!G9</f>
        <v>687873.04059128149</v>
      </c>
      <c r="D8" s="27">
        <v>0</v>
      </c>
      <c r="E8" s="27">
        <f t="shared" si="0"/>
        <v>687873.04059128149</v>
      </c>
      <c r="F8" s="17"/>
      <c r="G8" s="7">
        <f>'11051'!C9+'11052'!C9+'11053'!C9+'11054'!C9+'11055'!C9+'11056'!C9+'11057'!C9+'11058'!C9+'11059'!C9+'11060'!C9+'24704'!C9+'28843'!C9+'22953'!C9</f>
        <v>155</v>
      </c>
    </row>
    <row r="9" spans="1:8" x14ac:dyDescent="0.35">
      <c r="A9" s="17">
        <v>5</v>
      </c>
      <c r="B9" s="14" t="s">
        <v>11</v>
      </c>
      <c r="C9" s="27">
        <f>'10707'!G10+'11051'!G10+'11052'!G10+'11053'!G10+'11054'!G10+'11055'!G10+'11056'!G10+'11057'!G10+'11058'!G10+'11059'!G10+'11060'!G10+'24704'!G10+'28843'!G10+'22953'!G10</f>
        <v>310658.9663118546</v>
      </c>
      <c r="D9" s="27">
        <f>รอยต่อนอกจังหวัด!G8</f>
        <v>72300</v>
      </c>
      <c r="E9" s="27">
        <f t="shared" si="0"/>
        <v>382958.9663118546</v>
      </c>
      <c r="F9" s="17"/>
      <c r="G9" s="7">
        <f>'11051'!C10+'11052'!C10+'11053'!C10+'11054'!C10+'11055'!C10+'11056'!C10+'11057'!C10+'11058'!C10+'11059'!C10+'11060'!C10+'24704'!C10+'28843'!C10+'22953'!C10</f>
        <v>62</v>
      </c>
    </row>
    <row r="10" spans="1:8" x14ac:dyDescent="0.35">
      <c r="A10" s="17">
        <v>6</v>
      </c>
      <c r="B10" s="14" t="s">
        <v>6</v>
      </c>
      <c r="C10" s="27">
        <f>'10707'!G11+'11051'!G11+'11052'!G11+'11053'!G11+'11054'!G11+'11055'!G11+'11056'!G11+'11057'!G11+'11058'!G11+'11059'!G11+'11060'!G11+'24704'!G11+'28843'!G11+'22953'!G11</f>
        <v>364987.57917671103</v>
      </c>
      <c r="D10" s="27">
        <v>0</v>
      </c>
      <c r="E10" s="27">
        <f t="shared" si="0"/>
        <v>364987.57917671103</v>
      </c>
      <c r="F10" s="17"/>
      <c r="G10" s="7">
        <f>'11051'!C11+'11052'!C11+'11053'!C11+'11054'!C11+'11055'!C11+'11056'!C11+'11057'!C11+'11058'!C11+'11059'!C11+'11060'!C11+'24704'!C11+'28843'!C11+'22953'!C11</f>
        <v>185</v>
      </c>
    </row>
    <row r="11" spans="1:8" x14ac:dyDescent="0.35">
      <c r="A11" s="17">
        <v>7</v>
      </c>
      <c r="B11" s="14" t="s">
        <v>7</v>
      </c>
      <c r="C11" s="27">
        <f>'10707'!G12+'11051'!G12+'11052'!G12+'11053'!G12+'11054'!G12+'11055'!G12+'11056'!G12+'11057'!G12+'11058'!G12+'11059'!G12+'11060'!G12+'24704'!G12+'28843'!G12+'22953'!G12</f>
        <v>351257.16193866485</v>
      </c>
      <c r="D11" s="27">
        <f>รอยต่อนอกจังหวัด!G9</f>
        <v>4800</v>
      </c>
      <c r="E11" s="27">
        <f t="shared" si="0"/>
        <v>356057.16193866485</v>
      </c>
      <c r="F11" s="17"/>
      <c r="G11" s="7">
        <f>'11051'!C12+'11052'!C12+'11053'!C12+'11054'!C12+'11055'!C12+'11056'!C12+'11057'!C12+'11058'!C12+'11059'!C12+'11060'!C12+'24704'!C12+'28843'!C12+'22953'!C12</f>
        <v>226</v>
      </c>
    </row>
    <row r="12" spans="1:8" x14ac:dyDescent="0.35">
      <c r="A12" s="17">
        <v>8</v>
      </c>
      <c r="B12" s="14" t="s">
        <v>8</v>
      </c>
      <c r="C12" s="27">
        <f>'10707'!G13+'11051'!G13+'11052'!G13+'11053'!G13+'11054'!G13+'11055'!G13+'11056'!G13+'11057'!G13+'11058'!G13+'11059'!G13+'11060'!G13+'24704'!G13+'28843'!G13+'22953'!G13</f>
        <v>320142.05340795673</v>
      </c>
      <c r="D12" s="27">
        <v>0</v>
      </c>
      <c r="E12" s="27">
        <f t="shared" si="0"/>
        <v>320142.05340795673</v>
      </c>
      <c r="F12" s="17"/>
      <c r="G12" s="7">
        <f>'11051'!C13+'11052'!C13+'11053'!C13+'11054'!C13+'11055'!C13+'11056'!C13+'11057'!C13+'11058'!C13+'11059'!C13+'11060'!C13+'24704'!C13+'28843'!C13+'22953'!C13</f>
        <v>81</v>
      </c>
    </row>
    <row r="13" spans="1:8" x14ac:dyDescent="0.35">
      <c r="A13" s="17">
        <v>9</v>
      </c>
      <c r="B13" s="14" t="s">
        <v>9</v>
      </c>
      <c r="C13" s="27">
        <f>'10707'!G14+'11051'!G14+'11052'!G14+'11053'!G14+'11054'!G14+'11055'!G14+'11056'!G14+'11057'!G14+'11058'!G14+'11059'!G14+'11060'!G14+'24704'!G14+'28843'!G14+'22953'!G14</f>
        <v>470676.87605344318</v>
      </c>
      <c r="D13" s="27">
        <v>0</v>
      </c>
      <c r="E13" s="27">
        <f t="shared" si="0"/>
        <v>470676.87605344318</v>
      </c>
      <c r="F13" s="17"/>
      <c r="G13" s="7">
        <f>'11051'!C14+'11052'!C14+'11053'!C14+'11054'!C14+'11055'!C14+'11056'!C14+'11057'!C14+'11058'!C14+'11059'!C14+'11060'!C14+'24704'!C14+'28843'!C14+'22953'!C14</f>
        <v>294</v>
      </c>
    </row>
    <row r="14" spans="1:8" x14ac:dyDescent="0.35">
      <c r="A14" s="17">
        <v>10</v>
      </c>
      <c r="B14" s="14" t="s">
        <v>12</v>
      </c>
      <c r="C14" s="27">
        <f>'10707'!G15+'11051'!G15+'11052'!G15+'11053'!G15+'11054'!G15+'11055'!G15+'11056'!G15+'11057'!G15+'11058'!G15+'11059'!G15+'11060'!G15+'24704'!G15+'28843'!G15+'22953'!G15</f>
        <v>246503.3775966808</v>
      </c>
      <c r="D14" s="27">
        <v>0</v>
      </c>
      <c r="E14" s="27">
        <f t="shared" si="0"/>
        <v>246503.3775966808</v>
      </c>
      <c r="F14" s="18"/>
      <c r="G14" s="7">
        <f>'11051'!C15+'11052'!C15+'11053'!C15+'11054'!C15+'11055'!C15+'11056'!C15+'11057'!C15+'11058'!C15+'11059'!C15+'11060'!C15+'24704'!C15+'28843'!C15+'22953'!C15</f>
        <v>396</v>
      </c>
    </row>
    <row r="15" spans="1:8" x14ac:dyDescent="0.35">
      <c r="A15" s="17">
        <v>11</v>
      </c>
      <c r="B15" s="14" t="s">
        <v>13</v>
      </c>
      <c r="C15" s="27">
        <f>'10707'!G16+'11051'!G16+'11052'!G16+'11053'!G16+'11054'!G16+'11055'!G16+'11056'!G16+'11057'!G16+'11058'!G16+'11059'!G16+'11060'!G16+'24704'!G16+'28843'!G16+'22953'!G16</f>
        <v>183912.38137072438</v>
      </c>
      <c r="D15" s="27">
        <v>0</v>
      </c>
      <c r="E15" s="27">
        <f t="shared" si="0"/>
        <v>183912.38137072438</v>
      </c>
      <c r="F15" s="18"/>
      <c r="G15" s="7">
        <f>'11051'!C16+'11052'!C16+'11053'!C16+'11054'!C16+'11055'!C16+'11056'!C16+'11057'!C16+'11058'!C16+'11059'!C16+'11060'!C16+'24704'!C16+'28843'!C16+'22953'!C16</f>
        <v>168</v>
      </c>
    </row>
    <row r="16" spans="1:8" x14ac:dyDescent="0.35">
      <c r="A16" s="17">
        <v>12</v>
      </c>
      <c r="B16" s="14" t="s">
        <v>15</v>
      </c>
      <c r="C16" s="27">
        <f>'10707'!G17+'11051'!G17+'11052'!G17+'11053'!G17+'11054'!G17+'11055'!G17+'11056'!G17+'11057'!G17+'11058'!G17+'11059'!G17+'11060'!G17+'24704'!G17+'28843'!G17+'22953'!G17</f>
        <v>291895.4770435493</v>
      </c>
      <c r="D16" s="27">
        <f>รอยต่อนอกจังหวัด!G10</f>
        <v>0</v>
      </c>
      <c r="E16" s="27">
        <f t="shared" si="0"/>
        <v>291895.4770435493</v>
      </c>
      <c r="F16" s="17"/>
      <c r="G16" s="7">
        <f>'11051'!C17+'11052'!C17+'11053'!C17+'11054'!C17+'11055'!C17+'11056'!C17+'11057'!C17+'11058'!C17+'11059'!C17+'11060'!C17+'24704'!C17+'28843'!C17+'22953'!C17</f>
        <v>670</v>
      </c>
    </row>
    <row r="17" spans="1:7" x14ac:dyDescent="0.35">
      <c r="A17" s="30">
        <v>13</v>
      </c>
      <c r="B17" s="14" t="s">
        <v>87</v>
      </c>
      <c r="C17" s="27">
        <f>'10707'!G18+'11051'!G18+'11052'!G18+'11053'!G18+'11054'!G18+'11055'!G18+'11056'!G18+'11057'!G18+'11058'!G18+'11059'!G18+'11060'!G18+'24704'!G18+'28843'!G18+'22953'!G18</f>
        <v>152711.79385144392</v>
      </c>
      <c r="D17" s="27">
        <v>0</v>
      </c>
      <c r="E17" s="27">
        <f t="shared" si="0"/>
        <v>152711.79385144392</v>
      </c>
      <c r="F17" s="17"/>
      <c r="G17" s="7">
        <f>'11051'!C18+'11052'!C18+'11053'!C18+'11054'!C18+'11055'!C18+'11056'!C18+'11057'!C18+'11058'!C18+'11059'!C18+'11060'!C18+'24704'!C18+'28843'!C18+'22953'!C18</f>
        <v>138</v>
      </c>
    </row>
    <row r="18" spans="1:7" x14ac:dyDescent="0.35">
      <c r="A18" s="30">
        <v>14</v>
      </c>
      <c r="B18" s="14" t="s">
        <v>88</v>
      </c>
      <c r="C18" s="27">
        <f>'22953'!F19</f>
        <v>381904</v>
      </c>
      <c r="D18" s="27"/>
      <c r="E18" s="27">
        <f t="shared" si="0"/>
        <v>381904</v>
      </c>
      <c r="F18" s="17"/>
      <c r="G18" s="7"/>
    </row>
    <row r="19" spans="1:7" x14ac:dyDescent="0.35">
      <c r="A19" s="160" t="s">
        <v>2</v>
      </c>
      <c r="B19" s="160"/>
      <c r="C19" s="28">
        <f>SUM(C5:C18)</f>
        <v>4519806.5999999996</v>
      </c>
      <c r="D19" s="28">
        <f t="shared" ref="D19:E19" si="1">SUM(D5:D18)</f>
        <v>218900</v>
      </c>
      <c r="E19" s="28">
        <f t="shared" si="1"/>
        <v>4738706.5999999996</v>
      </c>
      <c r="F19" s="11"/>
      <c r="G19" s="134">
        <f>SUM(G5:G18)</f>
        <v>3312</v>
      </c>
    </row>
    <row r="20" spans="1:7" x14ac:dyDescent="0.35">
      <c r="C20" s="15"/>
      <c r="E20" s="6"/>
    </row>
    <row r="21" spans="1:7" x14ac:dyDescent="0.35">
      <c r="E21" s="25"/>
    </row>
    <row r="22" spans="1:7" x14ac:dyDescent="0.35">
      <c r="E22" s="25"/>
    </row>
  </sheetData>
  <mergeCells count="4">
    <mergeCell ref="A1:F1"/>
    <mergeCell ref="A2:F2"/>
    <mergeCell ref="A3:F3"/>
    <mergeCell ref="A19:B1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H27"/>
  <sheetViews>
    <sheetView view="pageBreakPreview" zoomScale="115" zoomScaleNormal="100" zoomScaleSheetLayoutView="115" workbookViewId="0">
      <selection activeCell="A3" sqref="A3:C3"/>
    </sheetView>
  </sheetViews>
  <sheetFormatPr defaultColWidth="9.125" defaultRowHeight="21" x14ac:dyDescent="0.35"/>
  <cols>
    <col min="1" max="1" width="5.25" style="26" bestFit="1" customWidth="1"/>
    <col min="2" max="2" width="35.75" style="1" customWidth="1"/>
    <col min="3" max="3" width="30.375" style="1" customWidth="1"/>
    <col min="4" max="7" width="9.125" style="1"/>
    <col min="8" max="8" width="20.25" style="1" bestFit="1" customWidth="1"/>
    <col min="9" max="16384" width="9.125" style="1"/>
  </cols>
  <sheetData>
    <row r="1" spans="1:4" x14ac:dyDescent="0.35">
      <c r="A1" s="161" t="s">
        <v>73</v>
      </c>
      <c r="B1" s="161"/>
      <c r="C1" s="161"/>
      <c r="D1" s="52"/>
    </row>
    <row r="2" spans="1:4" x14ac:dyDescent="0.35">
      <c r="A2" s="139" t="s">
        <v>106</v>
      </c>
      <c r="B2" s="139"/>
      <c r="C2" s="139"/>
    </row>
    <row r="3" spans="1:4" x14ac:dyDescent="0.35">
      <c r="A3" s="139"/>
      <c r="B3" s="139"/>
      <c r="C3" s="139"/>
    </row>
    <row r="4" spans="1:4" ht="42" x14ac:dyDescent="0.35">
      <c r="A4" s="2" t="s">
        <v>0</v>
      </c>
      <c r="B4" s="2" t="s">
        <v>20</v>
      </c>
      <c r="C4" s="3" t="s">
        <v>74</v>
      </c>
    </row>
    <row r="5" spans="1:4" x14ac:dyDescent="0.35">
      <c r="A5" s="145" t="s">
        <v>75</v>
      </c>
      <c r="B5" s="146"/>
      <c r="C5" s="147"/>
    </row>
    <row r="6" spans="1:4" x14ac:dyDescent="0.35">
      <c r="A6" s="17">
        <v>1</v>
      </c>
      <c r="B6" s="14" t="s">
        <v>4</v>
      </c>
      <c r="C6" s="20">
        <f>รวมเรียกเก็บ!E5+CTMRI!C8</f>
        <v>3703201.3845052319</v>
      </c>
    </row>
    <row r="7" spans="1:4" x14ac:dyDescent="0.35">
      <c r="A7" s="17">
        <v>2</v>
      </c>
      <c r="B7" s="14" t="s">
        <v>3</v>
      </c>
      <c r="C7" s="20">
        <f>รวมเรียกเก็บ!E6</f>
        <v>25320.265482467192</v>
      </c>
    </row>
    <row r="8" spans="1:4" x14ac:dyDescent="0.35">
      <c r="A8" s="17">
        <v>3</v>
      </c>
      <c r="B8" s="14" t="s">
        <v>14</v>
      </c>
      <c r="C8" s="20">
        <f>รวมเรียกเก็บ!E7</f>
        <v>11490.343459114856</v>
      </c>
    </row>
    <row r="9" spans="1:4" x14ac:dyDescent="0.35">
      <c r="A9" s="17">
        <v>4</v>
      </c>
      <c r="B9" s="14" t="s">
        <v>10</v>
      </c>
      <c r="C9" s="20">
        <f>รวมเรียกเก็บ!E8</f>
        <v>20651.43177278282</v>
      </c>
    </row>
    <row r="10" spans="1:4" x14ac:dyDescent="0.35">
      <c r="A10" s="17">
        <v>5</v>
      </c>
      <c r="B10" s="14" t="s">
        <v>11</v>
      </c>
      <c r="C10" s="20">
        <f>รวมเรียกเก็บ!E9</f>
        <v>32024.861162861453</v>
      </c>
    </row>
    <row r="11" spans="1:4" x14ac:dyDescent="0.35">
      <c r="A11" s="17">
        <v>6</v>
      </c>
      <c r="B11" s="14" t="s">
        <v>6</v>
      </c>
      <c r="C11" s="20">
        <f>รวมเรียกเก็บ!E10</f>
        <v>167631.78242018138</v>
      </c>
    </row>
    <row r="12" spans="1:4" x14ac:dyDescent="0.35">
      <c r="A12" s="17">
        <v>7</v>
      </c>
      <c r="B12" s="14" t="s">
        <v>7</v>
      </c>
      <c r="C12" s="20">
        <f>รวมเรียกเก็บ!E11</f>
        <v>13851.217452689987</v>
      </c>
    </row>
    <row r="13" spans="1:4" x14ac:dyDescent="0.35">
      <c r="A13" s="17">
        <v>8</v>
      </c>
      <c r="B13" s="14" t="s">
        <v>8</v>
      </c>
      <c r="C13" s="20">
        <f>รวมเรียกเก็บ!E12</f>
        <v>57707.100299686979</v>
      </c>
    </row>
    <row r="14" spans="1:4" x14ac:dyDescent="0.35">
      <c r="A14" s="17">
        <v>9</v>
      </c>
      <c r="B14" s="14" t="s">
        <v>9</v>
      </c>
      <c r="C14" s="20">
        <f>รวมเรียกเก็บ!E13</f>
        <v>47539.884023784558</v>
      </c>
    </row>
    <row r="15" spans="1:4" x14ac:dyDescent="0.35">
      <c r="A15" s="17">
        <v>10</v>
      </c>
      <c r="B15" s="14" t="s">
        <v>12</v>
      </c>
      <c r="C15" s="20">
        <f>รวมเรียกเก็บ!E14</f>
        <v>23559.284814319955</v>
      </c>
    </row>
    <row r="16" spans="1:4" x14ac:dyDescent="0.35">
      <c r="A16" s="17">
        <v>11</v>
      </c>
      <c r="B16" s="14" t="s">
        <v>13</v>
      </c>
      <c r="C16" s="20">
        <f>รวมเรียกเก็บ!E15</f>
        <v>16953.648021170124</v>
      </c>
    </row>
    <row r="17" spans="1:8" x14ac:dyDescent="0.35">
      <c r="A17" s="17">
        <v>12</v>
      </c>
      <c r="B17" s="14" t="s">
        <v>15</v>
      </c>
      <c r="C17" s="20">
        <f>รวมเรียกเก็บ!E16</f>
        <v>15226.231976420557</v>
      </c>
    </row>
    <row r="18" spans="1:8" x14ac:dyDescent="0.35">
      <c r="A18" s="17">
        <v>13</v>
      </c>
      <c r="B18" s="14" t="s">
        <v>87</v>
      </c>
      <c r="C18" s="20">
        <f>รวมเรียกเก็บ!E17</f>
        <v>2745.1646092875653</v>
      </c>
    </row>
    <row r="19" spans="1:8" ht="28.5" x14ac:dyDescent="0.45">
      <c r="A19" s="17">
        <v>14</v>
      </c>
      <c r="B19" s="14" t="s">
        <v>76</v>
      </c>
      <c r="C19" s="20">
        <f>รวมเรียกเก็บ!C18</f>
        <v>381904</v>
      </c>
      <c r="H19" s="41"/>
    </row>
    <row r="20" spans="1:8" ht="29.25" thickBot="1" x14ac:dyDescent="0.5">
      <c r="A20" s="167" t="s">
        <v>2</v>
      </c>
      <c r="B20" s="168"/>
      <c r="C20" s="87">
        <f>SUM(C6:C19)</f>
        <v>4519806.5999999996</v>
      </c>
      <c r="H20" s="41"/>
    </row>
    <row r="21" spans="1:8" ht="29.25" thickTop="1" x14ac:dyDescent="0.45">
      <c r="A21" s="162" t="s">
        <v>18</v>
      </c>
      <c r="B21" s="163"/>
      <c r="C21" s="164"/>
      <c r="H21" s="41"/>
    </row>
    <row r="22" spans="1:8" x14ac:dyDescent="0.35">
      <c r="A22" s="17">
        <v>1</v>
      </c>
      <c r="B22" s="14" t="s">
        <v>77</v>
      </c>
      <c r="C22" s="20">
        <f>รอยต่อนอกจังหวัด!D11</f>
        <v>214100</v>
      </c>
    </row>
    <row r="23" spans="1:8" x14ac:dyDescent="0.35">
      <c r="A23" s="17">
        <v>3</v>
      </c>
      <c r="B23" s="14" t="s">
        <v>79</v>
      </c>
      <c r="C23" s="20">
        <f>รอยต่อนอกจังหวัด!E11</f>
        <v>4800</v>
      </c>
    </row>
    <row r="24" spans="1:8" x14ac:dyDescent="0.35">
      <c r="A24" s="17">
        <v>4</v>
      </c>
      <c r="B24" s="51" t="s">
        <v>85</v>
      </c>
      <c r="C24" s="20">
        <f>รอยต่อนอกจังหวัด!F11</f>
        <v>0</v>
      </c>
    </row>
    <row r="25" spans="1:8" x14ac:dyDescent="0.35">
      <c r="A25" s="148" t="s">
        <v>2</v>
      </c>
      <c r="B25" s="149"/>
      <c r="C25" s="20">
        <f>SUM(C22:C24)</f>
        <v>218900</v>
      </c>
    </row>
    <row r="26" spans="1:8" ht="21.75" thickBot="1" x14ac:dyDescent="0.4">
      <c r="A26" s="165" t="s">
        <v>80</v>
      </c>
      <c r="B26" s="166"/>
      <c r="C26" s="87">
        <f>C20+C25</f>
        <v>4738706.5999999996</v>
      </c>
    </row>
    <row r="27" spans="1:8" ht="21.75" thickTop="1" x14ac:dyDescent="0.35"/>
  </sheetData>
  <mergeCells count="8">
    <mergeCell ref="A1:C1"/>
    <mergeCell ref="A25:B25"/>
    <mergeCell ref="A5:C5"/>
    <mergeCell ref="A21:C21"/>
    <mergeCell ref="A26:B26"/>
    <mergeCell ref="A2:C2"/>
    <mergeCell ref="A3:C3"/>
    <mergeCell ref="A20:B2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28"/>
  <sheetViews>
    <sheetView topLeftCell="A13" zoomScale="115" zoomScaleNormal="115" workbookViewId="0">
      <selection activeCell="G20" sqref="G20"/>
    </sheetView>
  </sheetViews>
  <sheetFormatPr defaultColWidth="9" defaultRowHeight="21" x14ac:dyDescent="0.35"/>
  <cols>
    <col min="1" max="1" width="5.25" style="26" bestFit="1" customWidth="1"/>
    <col min="2" max="2" width="16.375" style="1" bestFit="1" customWidth="1"/>
    <col min="3" max="3" width="9.75" style="1" bestFit="1" customWidth="1"/>
    <col min="4" max="4" width="23.25" style="1" customWidth="1"/>
    <col min="5" max="5" width="14.125" style="1" customWidth="1"/>
    <col min="6" max="6" width="11.125" style="1" bestFit="1" customWidth="1"/>
    <col min="7" max="7" width="14.875" style="1" customWidth="1"/>
    <col min="8" max="8" width="11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22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3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74</v>
      </c>
      <c r="D6" s="16">
        <v>20525.5</v>
      </c>
      <c r="E6" s="43"/>
      <c r="F6" s="22">
        <f>D6-E6</f>
        <v>20525.5</v>
      </c>
      <c r="G6" s="22">
        <f>F6*I$6</f>
        <v>11093.891747968484</v>
      </c>
      <c r="H6" s="89">
        <f>G6-F6</f>
        <v>-9431.6082520315158</v>
      </c>
      <c r="I6" s="78">
        <f>รวมเรียกเก็บ!C24</f>
        <v>0.54049313039723679</v>
      </c>
    </row>
    <row r="7" spans="1:9" x14ac:dyDescent="0.35">
      <c r="A7" s="30">
        <v>2</v>
      </c>
      <c r="B7" s="112" t="s">
        <v>3</v>
      </c>
      <c r="C7" s="112">
        <v>0</v>
      </c>
      <c r="D7" s="113">
        <v>0</v>
      </c>
      <c r="E7" s="113"/>
      <c r="F7" s="114">
        <f t="shared" ref="F7:F18" si="0">D7-E7</f>
        <v>0</v>
      </c>
      <c r="G7" s="22">
        <f t="shared" ref="G7:G18" si="1">F7*I$6</f>
        <v>0</v>
      </c>
      <c r="H7" s="89">
        <f t="shared" ref="H7:H18" si="2">G7-F7</f>
        <v>0</v>
      </c>
      <c r="I7" s="68"/>
    </row>
    <row r="8" spans="1:9" x14ac:dyDescent="0.35">
      <c r="A8" s="30">
        <v>3</v>
      </c>
      <c r="B8" s="7" t="s">
        <v>14</v>
      </c>
      <c r="C8" s="7">
        <v>0</v>
      </c>
      <c r="D8" s="8">
        <v>0</v>
      </c>
      <c r="E8" s="43"/>
      <c r="F8" s="22">
        <f t="shared" si="0"/>
        <v>0</v>
      </c>
      <c r="G8" s="22">
        <f t="shared" si="1"/>
        <v>0</v>
      </c>
      <c r="H8" s="89">
        <f t="shared" si="2"/>
        <v>0</v>
      </c>
    </row>
    <row r="9" spans="1:9" x14ac:dyDescent="0.35">
      <c r="A9" s="30">
        <v>4</v>
      </c>
      <c r="B9" s="7" t="s">
        <v>10</v>
      </c>
      <c r="C9" s="7">
        <v>4</v>
      </c>
      <c r="D9" s="16">
        <v>1969</v>
      </c>
      <c r="E9" s="43"/>
      <c r="F9" s="22">
        <f t="shared" si="0"/>
        <v>1969</v>
      </c>
      <c r="G9" s="22">
        <f t="shared" si="1"/>
        <v>1064.2309737521593</v>
      </c>
      <c r="H9" s="89">
        <f t="shared" si="2"/>
        <v>-904.76902624784066</v>
      </c>
    </row>
    <row r="10" spans="1:9" x14ac:dyDescent="0.35">
      <c r="A10" s="30">
        <v>5</v>
      </c>
      <c r="B10" s="7" t="s">
        <v>11</v>
      </c>
      <c r="C10" s="7">
        <v>0</v>
      </c>
      <c r="D10" s="16">
        <v>0</v>
      </c>
      <c r="E10" s="43"/>
      <c r="F10" s="22">
        <f t="shared" si="0"/>
        <v>0</v>
      </c>
      <c r="G10" s="22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0</v>
      </c>
      <c r="D11" s="16">
        <v>0</v>
      </c>
      <c r="E11" s="43"/>
      <c r="F11" s="22">
        <f>D11-E11</f>
        <v>0</v>
      </c>
      <c r="G11" s="22">
        <f t="shared" si="1"/>
        <v>0</v>
      </c>
      <c r="H11" s="89">
        <f t="shared" si="2"/>
        <v>0</v>
      </c>
    </row>
    <row r="12" spans="1:9" x14ac:dyDescent="0.35">
      <c r="A12" s="30">
        <v>7</v>
      </c>
      <c r="B12" s="7" t="s">
        <v>7</v>
      </c>
      <c r="C12" s="7">
        <v>0</v>
      </c>
      <c r="D12" s="16">
        <v>0</v>
      </c>
      <c r="E12" s="43"/>
      <c r="F12" s="22">
        <f t="shared" si="0"/>
        <v>0</v>
      </c>
      <c r="G12" s="22">
        <f t="shared" si="1"/>
        <v>0</v>
      </c>
      <c r="H12" s="89">
        <f t="shared" si="2"/>
        <v>0</v>
      </c>
    </row>
    <row r="13" spans="1:9" x14ac:dyDescent="0.35">
      <c r="A13" s="30">
        <v>8</v>
      </c>
      <c r="B13" s="7" t="s">
        <v>8</v>
      </c>
      <c r="C13" s="7">
        <v>0</v>
      </c>
      <c r="D13" s="16">
        <v>0</v>
      </c>
      <c r="E13" s="43"/>
      <c r="F13" s="22">
        <f t="shared" si="0"/>
        <v>0</v>
      </c>
      <c r="G13" s="22">
        <f t="shared" si="1"/>
        <v>0</v>
      </c>
      <c r="H13" s="89">
        <f t="shared" si="2"/>
        <v>0</v>
      </c>
    </row>
    <row r="14" spans="1:9" x14ac:dyDescent="0.35">
      <c r="A14" s="30">
        <v>9</v>
      </c>
      <c r="B14" s="7" t="s">
        <v>9</v>
      </c>
      <c r="C14" s="61">
        <v>90</v>
      </c>
      <c r="D14" s="16">
        <v>24352.1</v>
      </c>
      <c r="E14" s="43"/>
      <c r="F14" s="22">
        <f t="shared" si="0"/>
        <v>24352.1</v>
      </c>
      <c r="G14" s="22">
        <f t="shared" si="1"/>
        <v>13162.142760746548</v>
      </c>
      <c r="H14" s="89">
        <f t="shared" si="2"/>
        <v>-11189.95723925345</v>
      </c>
    </row>
    <row r="15" spans="1:9" x14ac:dyDescent="0.35">
      <c r="A15" s="30">
        <v>10</v>
      </c>
      <c r="B15" s="7" t="s">
        <v>12</v>
      </c>
      <c r="C15" s="61">
        <v>0</v>
      </c>
      <c r="D15" s="16">
        <v>0</v>
      </c>
      <c r="E15" s="43"/>
      <c r="F15" s="22">
        <f t="shared" si="0"/>
        <v>0</v>
      </c>
      <c r="G15" s="22">
        <f t="shared" si="1"/>
        <v>0</v>
      </c>
      <c r="H15" s="89">
        <f t="shared" si="2"/>
        <v>0</v>
      </c>
    </row>
    <row r="16" spans="1:9" x14ac:dyDescent="0.35">
      <c r="A16" s="30">
        <v>11</v>
      </c>
      <c r="B16" s="7" t="s">
        <v>13</v>
      </c>
      <c r="C16" s="7">
        <v>0</v>
      </c>
      <c r="D16" s="8">
        <v>0</v>
      </c>
      <c r="E16" s="43"/>
      <c r="F16" s="22">
        <f t="shared" si="0"/>
        <v>0</v>
      </c>
      <c r="G16" s="22">
        <f t="shared" si="1"/>
        <v>0</v>
      </c>
      <c r="H16" s="89">
        <f t="shared" si="2"/>
        <v>0</v>
      </c>
    </row>
    <row r="17" spans="1:9" x14ac:dyDescent="0.35">
      <c r="A17" s="30">
        <v>12</v>
      </c>
      <c r="B17" s="7" t="s">
        <v>15</v>
      </c>
      <c r="C17" s="7">
        <v>0</v>
      </c>
      <c r="D17" s="8">
        <v>0</v>
      </c>
      <c r="E17" s="43"/>
      <c r="F17" s="22">
        <f t="shared" si="0"/>
        <v>0</v>
      </c>
      <c r="G17" s="22">
        <f t="shared" si="1"/>
        <v>0</v>
      </c>
      <c r="H17" s="89">
        <f t="shared" si="2"/>
        <v>0</v>
      </c>
    </row>
    <row r="18" spans="1:9" x14ac:dyDescent="0.35">
      <c r="A18" s="30">
        <v>13</v>
      </c>
      <c r="B18" s="7" t="s">
        <v>87</v>
      </c>
      <c r="C18" s="7">
        <v>0</v>
      </c>
      <c r="D18" s="58">
        <v>0</v>
      </c>
      <c r="E18" s="43"/>
      <c r="F18" s="22">
        <f t="shared" si="0"/>
        <v>0</v>
      </c>
      <c r="G18" s="70">
        <f t="shared" si="1"/>
        <v>0</v>
      </c>
      <c r="H18" s="89">
        <f t="shared" si="2"/>
        <v>0</v>
      </c>
    </row>
    <row r="19" spans="1:9" x14ac:dyDescent="0.35">
      <c r="A19" s="141" t="s">
        <v>2</v>
      </c>
      <c r="B19" s="141"/>
      <c r="C19" s="120">
        <f>SUM(C6:C18)</f>
        <v>168</v>
      </c>
      <c r="D19" s="20">
        <f>SUM(D6:D18)</f>
        <v>46846.6</v>
      </c>
      <c r="E19" s="20">
        <f t="shared" ref="E19:G19" si="3">SUM(E6:E18)</f>
        <v>0</v>
      </c>
      <c r="F19" s="20">
        <f t="shared" si="3"/>
        <v>46846.6</v>
      </c>
      <c r="G19" s="20">
        <f>SUM(G6:G18)</f>
        <v>25320.265482467192</v>
      </c>
      <c r="H19" s="89">
        <f>G19-F19</f>
        <v>-21526.334517532807</v>
      </c>
      <c r="I19" s="24"/>
    </row>
    <row r="20" spans="1:9" x14ac:dyDescent="0.35">
      <c r="D20" s="10"/>
      <c r="G20" s="99"/>
    </row>
    <row r="22" spans="1:9" x14ac:dyDescent="0.35">
      <c r="C22" s="26"/>
      <c r="D22" s="1">
        <v>0</v>
      </c>
    </row>
    <row r="23" spans="1:9" hidden="1" x14ac:dyDescent="0.35">
      <c r="A23" s="138" t="s">
        <v>35</v>
      </c>
      <c r="B23" s="138"/>
      <c r="E23" s="138"/>
      <c r="F23" s="138"/>
    </row>
    <row r="24" spans="1:9" hidden="1" x14ac:dyDescent="0.35"/>
    <row r="25" spans="1:9" hidden="1" x14ac:dyDescent="0.35">
      <c r="C25" s="26"/>
      <c r="E25" s="138"/>
      <c r="F25" s="138"/>
    </row>
    <row r="26" spans="1:9" hidden="1" x14ac:dyDescent="0.35">
      <c r="A26" s="138" t="s">
        <v>39</v>
      </c>
      <c r="B26" s="138"/>
      <c r="C26" s="26"/>
      <c r="E26" s="144" t="s">
        <v>40</v>
      </c>
      <c r="F26" s="144"/>
    </row>
    <row r="27" spans="1:9" hidden="1" x14ac:dyDescent="0.35">
      <c r="A27" s="138" t="s">
        <v>37</v>
      </c>
      <c r="B27" s="138"/>
      <c r="E27" s="138" t="s">
        <v>41</v>
      </c>
      <c r="F27" s="138"/>
    </row>
    <row r="28" spans="1:9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31"/>
  <sheetViews>
    <sheetView tabSelected="1" topLeftCell="A13" zoomScale="130" zoomScaleNormal="130" workbookViewId="0">
      <selection activeCell="G23" sqref="G23"/>
    </sheetView>
  </sheetViews>
  <sheetFormatPr defaultColWidth="9" defaultRowHeight="21" x14ac:dyDescent="0.35"/>
  <cols>
    <col min="1" max="1" width="5" style="26" bestFit="1" customWidth="1"/>
    <col min="2" max="2" width="19.125" style="1" bestFit="1" customWidth="1"/>
    <col min="3" max="3" width="9.75" style="1" bestFit="1" customWidth="1"/>
    <col min="4" max="4" width="20.25" style="1" customWidth="1"/>
    <col min="5" max="5" width="13.25" style="1" customWidth="1"/>
    <col min="6" max="6" width="11.25" style="1" bestFit="1" customWidth="1"/>
    <col min="7" max="7" width="14.25" style="1" customWidth="1"/>
    <col min="8" max="8" width="10.37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24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5</v>
      </c>
      <c r="B5" s="143"/>
      <c r="C5" s="100"/>
      <c r="D5" s="4"/>
      <c r="E5" s="5"/>
      <c r="F5" s="4"/>
      <c r="G5" s="7"/>
      <c r="H5" s="7"/>
    </row>
    <row r="6" spans="1:9" s="23" customFormat="1" x14ac:dyDescent="0.35">
      <c r="A6" s="50">
        <v>1</v>
      </c>
      <c r="B6" s="31" t="s">
        <v>4</v>
      </c>
      <c r="C6" s="44">
        <v>22</v>
      </c>
      <c r="D6" s="48">
        <v>7773</v>
      </c>
      <c r="E6" s="54"/>
      <c r="F6" s="49">
        <f>D6-E6</f>
        <v>7773</v>
      </c>
      <c r="G6" s="22">
        <f>F6*I$6</f>
        <v>4201.2531025777216</v>
      </c>
      <c r="H6" s="89">
        <f>G6-F6</f>
        <v>-3571.7468974222784</v>
      </c>
      <c r="I6" s="78">
        <f>รวมเรียกเก็บ!C24</f>
        <v>0.54049313039723679</v>
      </c>
    </row>
    <row r="7" spans="1:9" x14ac:dyDescent="0.35">
      <c r="A7" s="50">
        <v>2</v>
      </c>
      <c r="B7" s="31" t="s">
        <v>3</v>
      </c>
      <c r="C7" s="7">
        <v>3</v>
      </c>
      <c r="D7" s="16">
        <v>677</v>
      </c>
      <c r="E7" s="43"/>
      <c r="F7" s="22">
        <f t="shared" ref="F7:F18" si="0">D7-E7</f>
        <v>677</v>
      </c>
      <c r="G7" s="22">
        <f t="shared" ref="G7:G18" si="1">F7*I$6</f>
        <v>365.91384927892932</v>
      </c>
      <c r="H7" s="89">
        <f t="shared" ref="H7:H18" si="2">G7-F7</f>
        <v>-311.08615072107068</v>
      </c>
    </row>
    <row r="8" spans="1:9" x14ac:dyDescent="0.35">
      <c r="A8" s="121">
        <v>3</v>
      </c>
      <c r="B8" s="122" t="s">
        <v>14</v>
      </c>
      <c r="C8" s="112">
        <v>0</v>
      </c>
      <c r="D8" s="116"/>
      <c r="E8" s="116"/>
      <c r="F8" s="114">
        <f t="shared" si="0"/>
        <v>0</v>
      </c>
      <c r="G8" s="114">
        <f t="shared" si="1"/>
        <v>0</v>
      </c>
      <c r="H8" s="118">
        <f t="shared" si="2"/>
        <v>0</v>
      </c>
    </row>
    <row r="9" spans="1:9" x14ac:dyDescent="0.35">
      <c r="A9" s="50">
        <v>4</v>
      </c>
      <c r="B9" s="31" t="s">
        <v>10</v>
      </c>
      <c r="C9" s="7">
        <v>2</v>
      </c>
      <c r="D9" s="16">
        <v>881</v>
      </c>
      <c r="E9" s="43"/>
      <c r="F9" s="22">
        <f t="shared" si="0"/>
        <v>881</v>
      </c>
      <c r="G9" s="22">
        <f t="shared" si="1"/>
        <v>476.17444787996561</v>
      </c>
      <c r="H9" s="89">
        <f t="shared" si="2"/>
        <v>-404.82555212003439</v>
      </c>
    </row>
    <row r="10" spans="1:9" s="23" customFormat="1" x14ac:dyDescent="0.35">
      <c r="A10" s="50">
        <v>5</v>
      </c>
      <c r="B10" s="31" t="s">
        <v>11</v>
      </c>
      <c r="C10" s="7">
        <v>5</v>
      </c>
      <c r="D10" s="16">
        <v>2256</v>
      </c>
      <c r="E10" s="43"/>
      <c r="F10" s="22">
        <f t="shared" si="0"/>
        <v>2256</v>
      </c>
      <c r="G10" s="22">
        <f t="shared" si="1"/>
        <v>1219.3525021761661</v>
      </c>
      <c r="H10" s="89">
        <f t="shared" si="2"/>
        <v>-1036.6474978238339</v>
      </c>
    </row>
    <row r="11" spans="1:9" s="33" customFormat="1" x14ac:dyDescent="0.35">
      <c r="A11" s="50">
        <v>6</v>
      </c>
      <c r="B11" s="31" t="s">
        <v>6</v>
      </c>
      <c r="C11" s="7">
        <v>2</v>
      </c>
      <c r="D11" s="32">
        <v>1005</v>
      </c>
      <c r="E11" s="55"/>
      <c r="F11" s="22">
        <f>D11-E11</f>
        <v>1005</v>
      </c>
      <c r="G11" s="22">
        <f t="shared" si="1"/>
        <v>543.19559604922301</v>
      </c>
      <c r="H11" s="89">
        <f t="shared" si="2"/>
        <v>-461.80440395077699</v>
      </c>
    </row>
    <row r="12" spans="1:9" x14ac:dyDescent="0.35">
      <c r="A12" s="50">
        <v>7</v>
      </c>
      <c r="B12" s="31" t="s">
        <v>7</v>
      </c>
      <c r="C12" s="7">
        <v>0</v>
      </c>
      <c r="D12" s="16">
        <v>0</v>
      </c>
      <c r="E12" s="43"/>
      <c r="F12" s="22">
        <f t="shared" si="0"/>
        <v>0</v>
      </c>
      <c r="G12" s="22">
        <f t="shared" si="1"/>
        <v>0</v>
      </c>
      <c r="H12" s="89">
        <f t="shared" si="2"/>
        <v>0</v>
      </c>
    </row>
    <row r="13" spans="1:9" x14ac:dyDescent="0.35">
      <c r="A13" s="50">
        <v>8</v>
      </c>
      <c r="B13" s="31" t="s">
        <v>8</v>
      </c>
      <c r="C13" s="7">
        <v>2</v>
      </c>
      <c r="D13" s="16">
        <v>285</v>
      </c>
      <c r="E13" s="43"/>
      <c r="F13" s="22">
        <f t="shared" si="0"/>
        <v>285</v>
      </c>
      <c r="G13" s="22">
        <f t="shared" si="1"/>
        <v>154.04054216321248</v>
      </c>
      <c r="H13" s="89">
        <f t="shared" si="2"/>
        <v>-130.95945783678752</v>
      </c>
    </row>
    <row r="14" spans="1:9" s="23" customFormat="1" x14ac:dyDescent="0.35">
      <c r="A14" s="50">
        <v>9</v>
      </c>
      <c r="B14" s="31" t="s">
        <v>9</v>
      </c>
      <c r="C14" s="61">
        <v>3</v>
      </c>
      <c r="D14" s="16">
        <v>957</v>
      </c>
      <c r="E14" s="43"/>
      <c r="F14" s="22">
        <f t="shared" si="0"/>
        <v>957</v>
      </c>
      <c r="G14" s="22">
        <f t="shared" si="1"/>
        <v>517.25192579015561</v>
      </c>
      <c r="H14" s="89">
        <f t="shared" si="2"/>
        <v>-439.74807420984439</v>
      </c>
    </row>
    <row r="15" spans="1:9" x14ac:dyDescent="0.35">
      <c r="A15" s="50">
        <v>10</v>
      </c>
      <c r="B15" s="31" t="s">
        <v>12</v>
      </c>
      <c r="C15" s="61">
        <v>0</v>
      </c>
      <c r="D15" s="16">
        <v>0</v>
      </c>
      <c r="E15" s="22"/>
      <c r="F15" s="22">
        <f t="shared" si="0"/>
        <v>0</v>
      </c>
      <c r="G15" s="22">
        <f t="shared" si="1"/>
        <v>0</v>
      </c>
      <c r="H15" s="89">
        <f t="shared" si="2"/>
        <v>0</v>
      </c>
    </row>
    <row r="16" spans="1:9" x14ac:dyDescent="0.35">
      <c r="A16" s="50">
        <v>11</v>
      </c>
      <c r="B16" s="31" t="s">
        <v>13</v>
      </c>
      <c r="C16" s="7">
        <v>0</v>
      </c>
      <c r="D16" s="16">
        <v>0</v>
      </c>
      <c r="E16" s="22"/>
      <c r="F16" s="22">
        <f t="shared" si="0"/>
        <v>0</v>
      </c>
      <c r="G16" s="22">
        <f t="shared" si="1"/>
        <v>0</v>
      </c>
      <c r="H16" s="89">
        <f t="shared" si="2"/>
        <v>0</v>
      </c>
    </row>
    <row r="17" spans="1:10" s="23" customFormat="1" x14ac:dyDescent="0.35">
      <c r="A17" s="30">
        <v>12</v>
      </c>
      <c r="B17" s="7" t="s">
        <v>15</v>
      </c>
      <c r="C17" s="7">
        <v>25</v>
      </c>
      <c r="D17" s="16">
        <v>6970</v>
      </c>
      <c r="E17" s="22"/>
      <c r="F17" s="22">
        <f t="shared" si="0"/>
        <v>6970</v>
      </c>
      <c r="G17" s="22">
        <f t="shared" si="1"/>
        <v>3767.2371188687403</v>
      </c>
      <c r="H17" s="89">
        <f t="shared" si="2"/>
        <v>-3202.7628811312597</v>
      </c>
    </row>
    <row r="18" spans="1:10" x14ac:dyDescent="0.35">
      <c r="A18" s="30">
        <v>13</v>
      </c>
      <c r="B18" s="7" t="s">
        <v>87</v>
      </c>
      <c r="C18" s="7">
        <v>1</v>
      </c>
      <c r="D18" s="42">
        <v>455</v>
      </c>
      <c r="E18" s="22"/>
      <c r="F18" s="22">
        <f t="shared" si="0"/>
        <v>455</v>
      </c>
      <c r="G18" s="22">
        <f t="shared" si="1"/>
        <v>245.92437433074275</v>
      </c>
      <c r="H18" s="89">
        <f t="shared" si="2"/>
        <v>-209.07562566925725</v>
      </c>
    </row>
    <row r="19" spans="1:10" x14ac:dyDescent="0.35">
      <c r="A19" s="141" t="s">
        <v>2</v>
      </c>
      <c r="B19" s="141"/>
      <c r="C19" s="120">
        <f>SUM(C6:C18)</f>
        <v>65</v>
      </c>
      <c r="D19" s="20">
        <f>SUM(D6:D18)</f>
        <v>21259</v>
      </c>
      <c r="E19" s="20">
        <f t="shared" ref="E19:G19" si="3">SUM(E6:E18)</f>
        <v>0</v>
      </c>
      <c r="F19" s="20">
        <f t="shared" si="3"/>
        <v>21259</v>
      </c>
      <c r="G19" s="20">
        <f t="shared" si="3"/>
        <v>11490.343459114856</v>
      </c>
      <c r="H19" s="89">
        <f>G19-F19</f>
        <v>-9768.6565408851438</v>
      </c>
      <c r="I19" s="19"/>
      <c r="J19" s="19"/>
    </row>
    <row r="20" spans="1:10" x14ac:dyDescent="0.35">
      <c r="D20" s="10"/>
    </row>
    <row r="22" spans="1:10" x14ac:dyDescent="0.35">
      <c r="A22" s="145" t="s">
        <v>18</v>
      </c>
      <c r="B22" s="146"/>
      <c r="C22" s="146"/>
      <c r="D22" s="147"/>
      <c r="E22" s="47"/>
      <c r="F22" s="25"/>
      <c r="G22" s="6"/>
      <c r="I22" s="6"/>
    </row>
    <row r="23" spans="1:10" x14ac:dyDescent="0.35">
      <c r="A23" s="30">
        <v>1</v>
      </c>
      <c r="B23" s="7" t="s">
        <v>77</v>
      </c>
      <c r="C23" s="7">
        <v>279</v>
      </c>
      <c r="D23" s="16">
        <v>141800</v>
      </c>
      <c r="E23" s="96" t="s">
        <v>111</v>
      </c>
    </row>
    <row r="24" spans="1:10" x14ac:dyDescent="0.35">
      <c r="A24" s="148" t="s">
        <v>2</v>
      </c>
      <c r="B24" s="149"/>
      <c r="C24" s="7">
        <v>279</v>
      </c>
      <c r="D24" s="20">
        <f>SUM(D23:D23)</f>
        <v>141800</v>
      </c>
      <c r="E24" s="7"/>
    </row>
    <row r="25" spans="1:10" x14ac:dyDescent="0.35">
      <c r="C25" s="26"/>
    </row>
    <row r="26" spans="1:10" hidden="1" x14ac:dyDescent="0.35">
      <c r="B26" s="26" t="s">
        <v>35</v>
      </c>
      <c r="C26" s="26"/>
      <c r="E26" s="138" t="s">
        <v>38</v>
      </c>
      <c r="F26" s="138"/>
    </row>
    <row r="27" spans="1:10" hidden="1" x14ac:dyDescent="0.35"/>
    <row r="28" spans="1:10" hidden="1" x14ac:dyDescent="0.35">
      <c r="E28" s="26"/>
      <c r="F28" s="26"/>
    </row>
    <row r="29" spans="1:10" hidden="1" x14ac:dyDescent="0.35">
      <c r="B29" s="26" t="s">
        <v>45</v>
      </c>
      <c r="E29" s="144" t="s">
        <v>42</v>
      </c>
      <c r="F29" s="144"/>
    </row>
    <row r="30" spans="1:10" hidden="1" x14ac:dyDescent="0.35">
      <c r="B30" s="26" t="s">
        <v>44</v>
      </c>
      <c r="E30" s="138" t="s">
        <v>43</v>
      </c>
      <c r="F30" s="138"/>
    </row>
    <row r="31" spans="1:10" hidden="1" x14ac:dyDescent="0.35"/>
  </sheetData>
  <mergeCells count="10">
    <mergeCell ref="E30:F30"/>
    <mergeCell ref="A22:D22"/>
    <mergeCell ref="A24:B24"/>
    <mergeCell ref="E29:F29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8"/>
  <sheetViews>
    <sheetView topLeftCell="A5" zoomScale="115" zoomScaleNormal="115" workbookViewId="0">
      <selection activeCell="C20" sqref="C20"/>
    </sheetView>
  </sheetViews>
  <sheetFormatPr defaultColWidth="9" defaultRowHeight="21" x14ac:dyDescent="0.35"/>
  <cols>
    <col min="1" max="1" width="5.25" style="26" bestFit="1" customWidth="1"/>
    <col min="2" max="2" width="16.375" style="1" bestFit="1" customWidth="1"/>
    <col min="3" max="3" width="9.75" style="1" bestFit="1" customWidth="1"/>
    <col min="4" max="4" width="23.25" style="1" customWidth="1"/>
    <col min="5" max="5" width="15" style="1" customWidth="1"/>
    <col min="6" max="6" width="10.125" style="1" bestFit="1" customWidth="1"/>
    <col min="7" max="7" width="14.375" style="1" customWidth="1"/>
    <col min="8" max="8" width="11.6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25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10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97</v>
      </c>
      <c r="D6" s="16">
        <v>29545</v>
      </c>
      <c r="E6" s="42"/>
      <c r="F6" s="22">
        <f>D6-E6</f>
        <v>29545</v>
      </c>
      <c r="G6" s="70">
        <f>F6*I$6</f>
        <v>15968.869537586361</v>
      </c>
      <c r="H6" s="89">
        <f>G6-F6</f>
        <v>-13576.130462413639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4</v>
      </c>
      <c r="D7" s="16">
        <v>932</v>
      </c>
      <c r="E7" s="42"/>
      <c r="F7" s="22">
        <f t="shared" ref="F7:F18" si="0">D7-E7</f>
        <v>932</v>
      </c>
      <c r="G7" s="70">
        <f t="shared" ref="G7:G18" si="1">F7*I$6</f>
        <v>503.73959753022467</v>
      </c>
      <c r="H7" s="89">
        <f t="shared" ref="H7:H18" si="2">G7-F7</f>
        <v>-428.26040246977533</v>
      </c>
    </row>
    <row r="8" spans="1:9" x14ac:dyDescent="0.35">
      <c r="A8" s="30">
        <v>3</v>
      </c>
      <c r="B8" s="7" t="s">
        <v>14</v>
      </c>
      <c r="C8" s="7">
        <v>5</v>
      </c>
      <c r="D8" s="16">
        <v>1004</v>
      </c>
      <c r="E8" s="42"/>
      <c r="F8" s="22">
        <f t="shared" si="0"/>
        <v>1004</v>
      </c>
      <c r="G8" s="70">
        <f t="shared" si="1"/>
        <v>542.65510291882572</v>
      </c>
      <c r="H8" s="89">
        <f t="shared" si="2"/>
        <v>-461.34489708117428</v>
      </c>
    </row>
    <row r="9" spans="1:9" x14ac:dyDescent="0.35">
      <c r="A9" s="115">
        <v>4</v>
      </c>
      <c r="B9" s="112" t="s">
        <v>10</v>
      </c>
      <c r="C9" s="112"/>
      <c r="D9" s="116"/>
      <c r="E9" s="116"/>
      <c r="F9" s="114">
        <f t="shared" si="0"/>
        <v>0</v>
      </c>
      <c r="G9" s="117">
        <f t="shared" si="1"/>
        <v>0</v>
      </c>
      <c r="H9" s="118">
        <f t="shared" si="2"/>
        <v>0</v>
      </c>
    </row>
    <row r="10" spans="1:9" x14ac:dyDescent="0.35">
      <c r="A10" s="30">
        <v>5</v>
      </c>
      <c r="B10" s="7" t="s">
        <v>11</v>
      </c>
      <c r="C10" s="7">
        <v>8</v>
      </c>
      <c r="D10" s="16">
        <v>3031</v>
      </c>
      <c r="E10" s="42"/>
      <c r="F10" s="22">
        <f t="shared" si="0"/>
        <v>3031</v>
      </c>
      <c r="G10" s="70">
        <f t="shared" si="1"/>
        <v>1638.2346782340246</v>
      </c>
      <c r="H10" s="89">
        <f t="shared" si="2"/>
        <v>-1392.7653217659754</v>
      </c>
    </row>
    <row r="11" spans="1:9" x14ac:dyDescent="0.35">
      <c r="A11" s="30">
        <v>6</v>
      </c>
      <c r="B11" s="7" t="s">
        <v>6</v>
      </c>
      <c r="C11" s="7">
        <v>3</v>
      </c>
      <c r="D11" s="16">
        <v>1163</v>
      </c>
      <c r="E11" s="42"/>
      <c r="F11" s="22">
        <f>D11-E11</f>
        <v>1163</v>
      </c>
      <c r="G11" s="70">
        <f t="shared" si="1"/>
        <v>628.59351065198643</v>
      </c>
      <c r="H11" s="89">
        <f t="shared" si="2"/>
        <v>-534.40648934801357</v>
      </c>
    </row>
    <row r="12" spans="1:9" x14ac:dyDescent="0.35">
      <c r="A12" s="30">
        <v>7</v>
      </c>
      <c r="B12" s="7" t="s">
        <v>7</v>
      </c>
      <c r="C12" s="7">
        <v>3</v>
      </c>
      <c r="D12" s="16">
        <v>693.5</v>
      </c>
      <c r="E12" s="42"/>
      <c r="F12" s="22">
        <f t="shared" si="0"/>
        <v>693.5</v>
      </c>
      <c r="G12" s="70">
        <f t="shared" si="1"/>
        <v>374.83198593048371</v>
      </c>
      <c r="H12" s="89">
        <f t="shared" si="2"/>
        <v>-318.66801406951629</v>
      </c>
    </row>
    <row r="13" spans="1:9" x14ac:dyDescent="0.35">
      <c r="A13" s="30">
        <v>8</v>
      </c>
      <c r="B13" s="7" t="s">
        <v>8</v>
      </c>
      <c r="C13" s="7">
        <v>0</v>
      </c>
      <c r="D13" s="16">
        <v>0</v>
      </c>
      <c r="E13" s="42"/>
      <c r="F13" s="22">
        <f t="shared" si="0"/>
        <v>0</v>
      </c>
      <c r="G13" s="70">
        <f t="shared" si="1"/>
        <v>0</v>
      </c>
      <c r="H13" s="89">
        <f t="shared" si="2"/>
        <v>0</v>
      </c>
    </row>
    <row r="14" spans="1:9" x14ac:dyDescent="0.35">
      <c r="A14" s="30">
        <v>9</v>
      </c>
      <c r="B14" s="7" t="s">
        <v>9</v>
      </c>
      <c r="C14" s="61">
        <v>5</v>
      </c>
      <c r="D14" s="16">
        <v>1507.5</v>
      </c>
      <c r="E14" s="42"/>
      <c r="F14" s="22">
        <f t="shared" si="0"/>
        <v>1507.5</v>
      </c>
      <c r="G14" s="70">
        <f t="shared" si="1"/>
        <v>814.79339407383441</v>
      </c>
      <c r="H14" s="89">
        <f t="shared" si="2"/>
        <v>-692.70660592616559</v>
      </c>
    </row>
    <row r="15" spans="1:9" x14ac:dyDescent="0.35">
      <c r="A15" s="30">
        <v>10</v>
      </c>
      <c r="B15" s="7" t="s">
        <v>12</v>
      </c>
      <c r="C15" s="61">
        <v>0</v>
      </c>
      <c r="D15" s="16">
        <v>0</v>
      </c>
      <c r="E15" s="16"/>
      <c r="F15" s="22">
        <f t="shared" si="0"/>
        <v>0</v>
      </c>
      <c r="G15" s="70">
        <f t="shared" si="1"/>
        <v>0</v>
      </c>
      <c r="H15" s="89">
        <f t="shared" si="2"/>
        <v>0</v>
      </c>
    </row>
    <row r="16" spans="1:9" x14ac:dyDescent="0.35">
      <c r="A16" s="30">
        <v>11</v>
      </c>
      <c r="B16" s="7" t="s">
        <v>13</v>
      </c>
      <c r="C16" s="7">
        <v>2</v>
      </c>
      <c r="D16" s="16">
        <v>332.5</v>
      </c>
      <c r="E16" s="16"/>
      <c r="F16" s="22">
        <f t="shared" si="0"/>
        <v>332.5</v>
      </c>
      <c r="G16" s="70">
        <f t="shared" si="1"/>
        <v>179.71396585708123</v>
      </c>
      <c r="H16" s="89">
        <f t="shared" si="2"/>
        <v>-152.78603414291877</v>
      </c>
    </row>
    <row r="17" spans="1:8" x14ac:dyDescent="0.35">
      <c r="A17" s="30">
        <v>12</v>
      </c>
      <c r="B17" s="7" t="s">
        <v>15</v>
      </c>
      <c r="C17" s="7">
        <v>0</v>
      </c>
      <c r="D17" s="16">
        <v>0</v>
      </c>
      <c r="E17" s="16"/>
      <c r="F17" s="22">
        <f t="shared" si="0"/>
        <v>0</v>
      </c>
      <c r="G17" s="70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0</v>
      </c>
      <c r="D18" s="42">
        <v>0</v>
      </c>
      <c r="E18" s="16"/>
      <c r="F18" s="22">
        <f t="shared" si="0"/>
        <v>0</v>
      </c>
      <c r="G18" s="70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9">
        <f>SUM(C6:C18)</f>
        <v>127</v>
      </c>
      <c r="D19" s="20">
        <f>SUM(D6:D18)</f>
        <v>38208.5</v>
      </c>
      <c r="E19" s="20">
        <f t="shared" ref="E19:G19" si="3">SUM(E6:E18)</f>
        <v>0</v>
      </c>
      <c r="F19" s="20">
        <f t="shared" si="3"/>
        <v>38208.5</v>
      </c>
      <c r="G19" s="20">
        <f t="shared" si="3"/>
        <v>20651.43177278282</v>
      </c>
      <c r="H19" s="89">
        <f>G19-F19</f>
        <v>-17557.06822721718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E23" s="138"/>
      <c r="F23" s="138"/>
    </row>
    <row r="24" spans="1:8" hidden="1" x14ac:dyDescent="0.35">
      <c r="G24" s="29"/>
      <c r="H24" s="29"/>
    </row>
    <row r="25" spans="1:8" hidden="1" x14ac:dyDescent="0.35">
      <c r="C25" s="26"/>
      <c r="E25" s="138"/>
      <c r="F25" s="138"/>
    </row>
    <row r="26" spans="1:8" hidden="1" x14ac:dyDescent="0.35">
      <c r="A26" s="138" t="s">
        <v>48</v>
      </c>
      <c r="B26" s="138"/>
      <c r="C26" s="26"/>
      <c r="E26" s="144" t="s">
        <v>46</v>
      </c>
      <c r="F26" s="144"/>
    </row>
    <row r="27" spans="1:8" hidden="1" x14ac:dyDescent="0.35">
      <c r="A27" s="138" t="s">
        <v>49</v>
      </c>
      <c r="B27" s="138"/>
      <c r="E27" s="138" t="s">
        <v>47</v>
      </c>
      <c r="F27" s="138"/>
    </row>
    <row r="28" spans="1:8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31"/>
  <sheetViews>
    <sheetView topLeftCell="A16" zoomScale="130" zoomScaleNormal="130" workbookViewId="0">
      <selection activeCell="C20" sqref="C20"/>
    </sheetView>
  </sheetViews>
  <sheetFormatPr defaultColWidth="9" defaultRowHeight="21" x14ac:dyDescent="0.35"/>
  <cols>
    <col min="1" max="1" width="5" style="26" bestFit="1" customWidth="1"/>
    <col min="2" max="2" width="17.875" style="1" bestFit="1" customWidth="1"/>
    <col min="3" max="3" width="9.75" style="1" bestFit="1" customWidth="1"/>
    <col min="4" max="4" width="20.75" style="1" customWidth="1"/>
    <col min="5" max="5" width="15.5" style="1" customWidth="1"/>
    <col min="6" max="6" width="11.5" style="1" bestFit="1" customWidth="1"/>
    <col min="7" max="7" width="14" style="1" customWidth="1"/>
    <col min="8" max="8" width="12.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29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11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23</v>
      </c>
      <c r="D6" s="16">
        <v>6557.4</v>
      </c>
      <c r="E6" s="53"/>
      <c r="F6" s="22">
        <f>SUM(D6:E6)</f>
        <v>6557.4</v>
      </c>
      <c r="G6" s="70">
        <f>F6*I$6</f>
        <v>3544.2296532668402</v>
      </c>
      <c r="H6" s="89">
        <f>G6-F6</f>
        <v>-3013.1703467331595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/>
      <c r="D7" s="16"/>
      <c r="E7" s="42"/>
      <c r="F7" s="22">
        <f t="shared" ref="F7:F18" si="0">D7-E7</f>
        <v>0</v>
      </c>
      <c r="G7" s="70">
        <f t="shared" ref="G7:G18" si="1">F7*I$6</f>
        <v>0</v>
      </c>
      <c r="H7" s="89">
        <f t="shared" ref="H7:H18" si="2">G7-F7</f>
        <v>0</v>
      </c>
    </row>
    <row r="8" spans="1:9" x14ac:dyDescent="0.35">
      <c r="A8" s="30">
        <v>3</v>
      </c>
      <c r="B8" s="7" t="s">
        <v>14</v>
      </c>
      <c r="C8" s="7">
        <v>36</v>
      </c>
      <c r="D8" s="16">
        <v>11325.69</v>
      </c>
      <c r="E8" s="42"/>
      <c r="F8" s="22">
        <f t="shared" si="0"/>
        <v>11325.69</v>
      </c>
      <c r="G8" s="70">
        <f t="shared" si="1"/>
        <v>6121.4576420086814</v>
      </c>
      <c r="H8" s="89">
        <f t="shared" si="2"/>
        <v>-5204.2323579913191</v>
      </c>
    </row>
    <row r="9" spans="1:9" x14ac:dyDescent="0.35">
      <c r="A9" s="30">
        <v>4</v>
      </c>
      <c r="B9" s="7" t="s">
        <v>10</v>
      </c>
      <c r="C9" s="7"/>
      <c r="D9" s="16"/>
      <c r="E9" s="42"/>
      <c r="F9" s="22">
        <f t="shared" si="0"/>
        <v>0</v>
      </c>
      <c r="G9" s="70">
        <f t="shared" si="1"/>
        <v>0</v>
      </c>
      <c r="H9" s="89">
        <f t="shared" si="2"/>
        <v>0</v>
      </c>
    </row>
    <row r="10" spans="1:9" x14ac:dyDescent="0.35">
      <c r="A10" s="115">
        <v>5</v>
      </c>
      <c r="B10" s="112" t="s">
        <v>11</v>
      </c>
      <c r="C10" s="112"/>
      <c r="D10" s="116"/>
      <c r="E10" s="116"/>
      <c r="F10" s="114">
        <f t="shared" si="0"/>
        <v>0</v>
      </c>
      <c r="G10" s="117">
        <f t="shared" si="1"/>
        <v>0</v>
      </c>
      <c r="H10" s="118">
        <f t="shared" si="2"/>
        <v>0</v>
      </c>
    </row>
    <row r="11" spans="1:9" x14ac:dyDescent="0.35">
      <c r="A11" s="30">
        <v>6</v>
      </c>
      <c r="B11" s="7" t="s">
        <v>6</v>
      </c>
      <c r="C11" s="7"/>
      <c r="D11" s="16"/>
      <c r="E11" s="42"/>
      <c r="F11" s="22">
        <f>D11-E11</f>
        <v>0</v>
      </c>
      <c r="G11" s="70">
        <f t="shared" si="1"/>
        <v>0</v>
      </c>
      <c r="H11" s="89">
        <f t="shared" si="2"/>
        <v>0</v>
      </c>
    </row>
    <row r="12" spans="1:9" x14ac:dyDescent="0.35">
      <c r="A12" s="30">
        <v>7</v>
      </c>
      <c r="B12" s="7" t="s">
        <v>7</v>
      </c>
      <c r="C12" s="7"/>
      <c r="D12" s="16"/>
      <c r="E12" s="42"/>
      <c r="F12" s="22">
        <f t="shared" si="0"/>
        <v>0</v>
      </c>
      <c r="G12" s="70">
        <f t="shared" si="1"/>
        <v>0</v>
      </c>
      <c r="H12" s="89">
        <f t="shared" si="2"/>
        <v>0</v>
      </c>
    </row>
    <row r="13" spans="1:9" x14ac:dyDescent="0.35">
      <c r="A13" s="30">
        <v>8</v>
      </c>
      <c r="B13" s="7" t="s">
        <v>8</v>
      </c>
      <c r="C13" s="7"/>
      <c r="D13" s="16"/>
      <c r="E13" s="42"/>
      <c r="F13" s="22">
        <f t="shared" si="0"/>
        <v>0</v>
      </c>
      <c r="G13" s="70">
        <f t="shared" si="1"/>
        <v>0</v>
      </c>
      <c r="H13" s="89">
        <f t="shared" si="2"/>
        <v>0</v>
      </c>
    </row>
    <row r="14" spans="1:9" x14ac:dyDescent="0.35">
      <c r="A14" s="30">
        <v>9</v>
      </c>
      <c r="B14" s="7" t="s">
        <v>9</v>
      </c>
      <c r="C14" s="61"/>
      <c r="D14" s="16"/>
      <c r="E14" s="42"/>
      <c r="F14" s="22">
        <f t="shared" si="0"/>
        <v>0</v>
      </c>
      <c r="G14" s="70">
        <f t="shared" si="1"/>
        <v>0</v>
      </c>
      <c r="H14" s="89">
        <f t="shared" si="2"/>
        <v>0</v>
      </c>
    </row>
    <row r="15" spans="1:9" x14ac:dyDescent="0.35">
      <c r="A15" s="30">
        <v>10</v>
      </c>
      <c r="B15" s="7" t="s">
        <v>12</v>
      </c>
      <c r="C15" s="61"/>
      <c r="D15" s="16"/>
      <c r="E15" s="16"/>
      <c r="F15" s="22">
        <f t="shared" si="0"/>
        <v>0</v>
      </c>
      <c r="G15" s="70">
        <f t="shared" si="1"/>
        <v>0</v>
      </c>
      <c r="H15" s="89">
        <f t="shared" si="2"/>
        <v>0</v>
      </c>
    </row>
    <row r="16" spans="1:9" x14ac:dyDescent="0.35">
      <c r="A16" s="30">
        <v>11</v>
      </c>
      <c r="B16" s="7" t="s">
        <v>13</v>
      </c>
      <c r="C16" s="7"/>
      <c r="D16" s="16"/>
      <c r="E16" s="16"/>
      <c r="F16" s="22">
        <f t="shared" si="0"/>
        <v>0</v>
      </c>
      <c r="G16" s="70">
        <f t="shared" si="1"/>
        <v>0</v>
      </c>
      <c r="H16" s="89">
        <f t="shared" si="2"/>
        <v>0</v>
      </c>
    </row>
    <row r="17" spans="1:8" x14ac:dyDescent="0.35">
      <c r="A17" s="30">
        <v>12</v>
      </c>
      <c r="B17" s="7" t="s">
        <v>15</v>
      </c>
      <c r="C17" s="7"/>
      <c r="D17" s="16"/>
      <c r="E17" s="16"/>
      <c r="F17" s="22">
        <f t="shared" si="0"/>
        <v>0</v>
      </c>
      <c r="G17" s="70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104</v>
      </c>
      <c r="D18" s="42">
        <v>41368.1</v>
      </c>
      <c r="E18" s="16"/>
      <c r="F18" s="22">
        <f t="shared" si="0"/>
        <v>41368.1</v>
      </c>
      <c r="G18" s="70">
        <f t="shared" si="1"/>
        <v>22359.173867585931</v>
      </c>
      <c r="H18" s="89">
        <f t="shared" si="2"/>
        <v>-19008.926132414068</v>
      </c>
    </row>
    <row r="19" spans="1:8" x14ac:dyDescent="0.35">
      <c r="A19" s="141" t="s">
        <v>2</v>
      </c>
      <c r="B19" s="141"/>
      <c r="C19" s="9">
        <f>SUM(C6:C18)</f>
        <v>163</v>
      </c>
      <c r="D19" s="20">
        <f>SUM(D6:D18)</f>
        <v>59251.19</v>
      </c>
      <c r="E19" s="20">
        <f t="shared" ref="E19:G19" si="3">SUM(E6:E18)</f>
        <v>0</v>
      </c>
      <c r="F19" s="20">
        <f t="shared" si="3"/>
        <v>59251.19</v>
      </c>
      <c r="G19" s="20">
        <f t="shared" si="3"/>
        <v>32024.861162861453</v>
      </c>
      <c r="H19" s="89">
        <f>G19-F19</f>
        <v>-27226.32883713855</v>
      </c>
    </row>
    <row r="20" spans="1:8" x14ac:dyDescent="0.35">
      <c r="D20" s="10"/>
    </row>
    <row r="21" spans="1:8" x14ac:dyDescent="0.35">
      <c r="A21" s="145" t="s">
        <v>18</v>
      </c>
      <c r="B21" s="146"/>
      <c r="C21" s="146"/>
      <c r="D21" s="147"/>
      <c r="E21" s="47" t="s">
        <v>17</v>
      </c>
    </row>
    <row r="22" spans="1:8" x14ac:dyDescent="0.35">
      <c r="A22" s="30">
        <v>1</v>
      </c>
      <c r="B22" s="7" t="s">
        <v>77</v>
      </c>
      <c r="C22" s="7">
        <v>241</v>
      </c>
      <c r="D22" s="16">
        <v>72300</v>
      </c>
      <c r="E22" s="96" t="s">
        <v>111</v>
      </c>
    </row>
    <row r="23" spans="1:8" x14ac:dyDescent="0.35">
      <c r="A23" s="30">
        <v>2</v>
      </c>
      <c r="B23" s="7" t="s">
        <v>78</v>
      </c>
      <c r="C23" s="7"/>
      <c r="D23" s="16"/>
      <c r="E23" s="7"/>
      <c r="G23" s="29"/>
      <c r="H23" s="29"/>
    </row>
    <row r="24" spans="1:8" x14ac:dyDescent="0.35">
      <c r="A24" s="148" t="s">
        <v>2</v>
      </c>
      <c r="B24" s="149"/>
      <c r="C24" s="7"/>
      <c r="D24" s="20">
        <f>SUM(D22:D23)</f>
        <v>72300</v>
      </c>
      <c r="E24" s="7"/>
    </row>
    <row r="25" spans="1:8" x14ac:dyDescent="0.35">
      <c r="C25" s="26"/>
    </row>
    <row r="26" spans="1:8" hidden="1" x14ac:dyDescent="0.35">
      <c r="A26" s="138" t="s">
        <v>35</v>
      </c>
      <c r="B26" s="138"/>
      <c r="C26" s="26"/>
      <c r="E26" s="138" t="s">
        <v>38</v>
      </c>
      <c r="F26" s="138"/>
    </row>
    <row r="27" spans="1:8" hidden="1" x14ac:dyDescent="0.35">
      <c r="A27" s="1"/>
      <c r="G27" s="29"/>
      <c r="H27" s="29"/>
    </row>
    <row r="28" spans="1:8" hidden="1" x14ac:dyDescent="0.35">
      <c r="A28" s="1"/>
      <c r="E28" s="138"/>
      <c r="F28" s="138"/>
    </row>
    <row r="29" spans="1:8" hidden="1" x14ac:dyDescent="0.35">
      <c r="A29" s="138" t="s">
        <v>50</v>
      </c>
      <c r="B29" s="138"/>
      <c r="E29" s="144" t="s">
        <v>51</v>
      </c>
      <c r="F29" s="144"/>
    </row>
    <row r="30" spans="1:8" hidden="1" x14ac:dyDescent="0.35">
      <c r="A30" s="138" t="s">
        <v>49</v>
      </c>
      <c r="B30" s="138"/>
      <c r="E30" s="138" t="s">
        <v>55</v>
      </c>
      <c r="F30" s="138"/>
    </row>
    <row r="31" spans="1:8" hidden="1" x14ac:dyDescent="0.35">
      <c r="A31" s="1"/>
    </row>
  </sheetData>
  <mergeCells count="14">
    <mergeCell ref="A21:D21"/>
    <mergeCell ref="A24:B24"/>
    <mergeCell ref="A30:B30"/>
    <mergeCell ref="E30:F30"/>
    <mergeCell ref="A26:B26"/>
    <mergeCell ref="E26:F26"/>
    <mergeCell ref="E28:F28"/>
    <mergeCell ref="A29:B29"/>
    <mergeCell ref="E29:F29"/>
    <mergeCell ref="A5:B5"/>
    <mergeCell ref="A19:B19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8"/>
  <sheetViews>
    <sheetView topLeftCell="A7" zoomScale="130" zoomScaleNormal="130" workbookViewId="0">
      <selection activeCell="C6" sqref="C6"/>
    </sheetView>
  </sheetViews>
  <sheetFormatPr defaultColWidth="9" defaultRowHeight="21" x14ac:dyDescent="0.35"/>
  <cols>
    <col min="1" max="1" width="5.625" style="26" bestFit="1" customWidth="1"/>
    <col min="2" max="2" width="19.125" style="1" bestFit="1" customWidth="1"/>
    <col min="3" max="3" width="11.625" style="1" bestFit="1" customWidth="1"/>
    <col min="4" max="4" width="19.25" style="1" bestFit="1" customWidth="1"/>
    <col min="5" max="5" width="12.75" style="1" customWidth="1"/>
    <col min="6" max="6" width="12.375" style="1" bestFit="1" customWidth="1"/>
    <col min="7" max="7" width="13.625" style="1" customWidth="1"/>
    <col min="8" max="8" width="12.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30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s="71" customFormat="1" ht="42" x14ac:dyDescent="0.35">
      <c r="A4" s="3" t="s">
        <v>0</v>
      </c>
      <c r="B4" s="3" t="s">
        <v>1</v>
      </c>
      <c r="C4" s="2" t="s">
        <v>110</v>
      </c>
      <c r="D4" s="3" t="s">
        <v>19</v>
      </c>
      <c r="E4" s="3" t="s">
        <v>84</v>
      </c>
      <c r="F4" s="3" t="s">
        <v>2</v>
      </c>
      <c r="G4" s="69" t="s">
        <v>94</v>
      </c>
      <c r="H4" s="69" t="s">
        <v>93</v>
      </c>
    </row>
    <row r="5" spans="1:9" x14ac:dyDescent="0.35">
      <c r="A5" s="142" t="s">
        <v>6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40</v>
      </c>
      <c r="D6" s="16">
        <v>16724</v>
      </c>
      <c r="E6" s="42"/>
      <c r="F6" s="22">
        <f>D6-E6</f>
        <v>16724</v>
      </c>
      <c r="G6" s="70">
        <f>F6*I$6</f>
        <v>9039.2071127633881</v>
      </c>
      <c r="H6" s="89">
        <f>G6-F6</f>
        <v>-7684.7928872366119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5</v>
      </c>
      <c r="D7" s="16">
        <v>720</v>
      </c>
      <c r="E7" s="42"/>
      <c r="F7" s="22">
        <f t="shared" ref="F7:F18" si="0">D7-E7</f>
        <v>720</v>
      </c>
      <c r="G7" s="70">
        <f t="shared" ref="G7:G18" si="1">F7*I$6</f>
        <v>389.15505388601048</v>
      </c>
      <c r="H7" s="89">
        <f t="shared" ref="H7:H18" si="2">G7-F7</f>
        <v>-330.84494611398952</v>
      </c>
    </row>
    <row r="8" spans="1:9" x14ac:dyDescent="0.35">
      <c r="A8" s="30">
        <v>3</v>
      </c>
      <c r="B8" s="7" t="s">
        <v>14</v>
      </c>
      <c r="C8" s="7">
        <v>1</v>
      </c>
      <c r="D8" s="16">
        <v>267</v>
      </c>
      <c r="E8" s="42"/>
      <c r="F8" s="22">
        <f t="shared" si="0"/>
        <v>267</v>
      </c>
      <c r="G8" s="70">
        <f t="shared" si="1"/>
        <v>144.31166581606223</v>
      </c>
      <c r="H8" s="89">
        <f t="shared" si="2"/>
        <v>-122.68833418393777</v>
      </c>
    </row>
    <row r="9" spans="1:9" x14ac:dyDescent="0.35">
      <c r="A9" s="30">
        <v>4</v>
      </c>
      <c r="B9" s="7" t="s">
        <v>10</v>
      </c>
      <c r="C9" s="7">
        <v>10</v>
      </c>
      <c r="D9" s="16">
        <v>2800</v>
      </c>
      <c r="E9" s="42"/>
      <c r="F9" s="22">
        <f t="shared" si="0"/>
        <v>2800</v>
      </c>
      <c r="G9" s="70">
        <f t="shared" si="1"/>
        <v>1513.3807651122629</v>
      </c>
      <c r="H9" s="89">
        <f t="shared" si="2"/>
        <v>-1286.6192348877371</v>
      </c>
    </row>
    <row r="10" spans="1:9" x14ac:dyDescent="0.35">
      <c r="A10" s="30">
        <v>5</v>
      </c>
      <c r="B10" s="7" t="s">
        <v>11</v>
      </c>
      <c r="C10" s="7"/>
      <c r="D10" s="16"/>
      <c r="E10" s="42"/>
      <c r="F10" s="22">
        <f t="shared" si="0"/>
        <v>0</v>
      </c>
      <c r="G10" s="70">
        <f t="shared" si="1"/>
        <v>0</v>
      </c>
      <c r="H10" s="89">
        <f t="shared" si="2"/>
        <v>0</v>
      </c>
    </row>
    <row r="11" spans="1:9" x14ac:dyDescent="0.35">
      <c r="A11" s="115">
        <v>6</v>
      </c>
      <c r="B11" s="112" t="s">
        <v>6</v>
      </c>
      <c r="C11" s="112"/>
      <c r="D11" s="116"/>
      <c r="E11" s="116"/>
      <c r="F11" s="114">
        <f>D11-E11</f>
        <v>0</v>
      </c>
      <c r="G11" s="117">
        <f t="shared" si="1"/>
        <v>0</v>
      </c>
      <c r="H11" s="118">
        <f t="shared" si="2"/>
        <v>0</v>
      </c>
    </row>
    <row r="12" spans="1:9" x14ac:dyDescent="0.35">
      <c r="A12" s="30">
        <v>7</v>
      </c>
      <c r="B12" s="7" t="s">
        <v>7</v>
      </c>
      <c r="C12" s="7">
        <v>131</v>
      </c>
      <c r="D12" s="16">
        <v>35025</v>
      </c>
      <c r="E12" s="42"/>
      <c r="F12" s="22">
        <f t="shared" si="0"/>
        <v>35025</v>
      </c>
      <c r="G12" s="70">
        <f t="shared" si="1"/>
        <v>18930.771892163219</v>
      </c>
      <c r="H12" s="89">
        <f t="shared" si="2"/>
        <v>-16094.228107836781</v>
      </c>
    </row>
    <row r="13" spans="1:9" x14ac:dyDescent="0.35">
      <c r="A13" s="30">
        <v>8</v>
      </c>
      <c r="B13" s="7" t="s">
        <v>8</v>
      </c>
      <c r="C13" s="7">
        <v>11</v>
      </c>
      <c r="D13" s="16">
        <v>3324</v>
      </c>
      <c r="E13" s="42"/>
      <c r="F13" s="22">
        <f t="shared" si="0"/>
        <v>3324</v>
      </c>
      <c r="G13" s="70">
        <f t="shared" si="1"/>
        <v>1796.5991654404152</v>
      </c>
      <c r="H13" s="89">
        <f t="shared" si="2"/>
        <v>-1527.4008345595848</v>
      </c>
    </row>
    <row r="14" spans="1:9" x14ac:dyDescent="0.35">
      <c r="A14" s="30">
        <v>9</v>
      </c>
      <c r="B14" s="7" t="s">
        <v>9</v>
      </c>
      <c r="C14" s="61">
        <v>8</v>
      </c>
      <c r="D14" s="16">
        <v>2628</v>
      </c>
      <c r="E14" s="42"/>
      <c r="F14" s="22">
        <f t="shared" si="0"/>
        <v>2628</v>
      </c>
      <c r="G14" s="70">
        <f t="shared" si="1"/>
        <v>1420.4159466839383</v>
      </c>
      <c r="H14" s="89">
        <f t="shared" si="2"/>
        <v>-1207.5840533160617</v>
      </c>
    </row>
    <row r="15" spans="1:9" x14ac:dyDescent="0.35">
      <c r="A15" s="30">
        <v>10</v>
      </c>
      <c r="B15" s="7" t="s">
        <v>12</v>
      </c>
      <c r="C15" s="61">
        <v>1</v>
      </c>
      <c r="D15" s="16">
        <v>700</v>
      </c>
      <c r="E15" s="16"/>
      <c r="F15" s="22">
        <f t="shared" si="0"/>
        <v>700</v>
      </c>
      <c r="G15" s="70">
        <f t="shared" si="1"/>
        <v>378.34519127806573</v>
      </c>
      <c r="H15" s="89">
        <f t="shared" si="2"/>
        <v>-321.65480872193427</v>
      </c>
    </row>
    <row r="16" spans="1:9" x14ac:dyDescent="0.35">
      <c r="A16" s="30">
        <v>11</v>
      </c>
      <c r="B16" s="7" t="s">
        <v>13</v>
      </c>
      <c r="C16" s="7">
        <v>3</v>
      </c>
      <c r="D16" s="16">
        <v>915</v>
      </c>
      <c r="E16" s="16"/>
      <c r="F16" s="22">
        <f t="shared" si="0"/>
        <v>915</v>
      </c>
      <c r="G16" s="70">
        <f t="shared" si="1"/>
        <v>494.55121431347163</v>
      </c>
      <c r="H16" s="89">
        <f t="shared" si="2"/>
        <v>-420.44878568652837</v>
      </c>
    </row>
    <row r="17" spans="1:8" x14ac:dyDescent="0.35">
      <c r="A17" s="30">
        <v>12</v>
      </c>
      <c r="B17" s="7" t="s">
        <v>15</v>
      </c>
      <c r="C17" s="7">
        <v>620</v>
      </c>
      <c r="D17" s="16">
        <v>247043</v>
      </c>
      <c r="E17" s="16"/>
      <c r="F17" s="22">
        <f t="shared" si="0"/>
        <v>247043</v>
      </c>
      <c r="G17" s="70">
        <f t="shared" si="1"/>
        <v>133525.04441272456</v>
      </c>
      <c r="H17" s="89">
        <f t="shared" si="2"/>
        <v>-113517.95558727544</v>
      </c>
    </row>
    <row r="18" spans="1:8" x14ac:dyDescent="0.35">
      <c r="A18" s="30">
        <v>13</v>
      </c>
      <c r="B18" s="7" t="s">
        <v>87</v>
      </c>
      <c r="C18" s="7"/>
      <c r="D18" s="42"/>
      <c r="E18" s="16"/>
      <c r="F18" s="22">
        <f t="shared" si="0"/>
        <v>0</v>
      </c>
      <c r="G18" s="70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107">
        <f>SUM(C6:C18)</f>
        <v>830</v>
      </c>
      <c r="D19" s="20">
        <f>SUM(D6:D18)</f>
        <v>310146</v>
      </c>
      <c r="E19" s="20">
        <f t="shared" ref="E19:G19" si="3">SUM(E6:E18)</f>
        <v>0</v>
      </c>
      <c r="F19" s="20">
        <f t="shared" si="3"/>
        <v>310146</v>
      </c>
      <c r="G19" s="20">
        <f t="shared" si="3"/>
        <v>167631.78242018138</v>
      </c>
      <c r="H19" s="89">
        <f>G19-F19</f>
        <v>-142514.21757981862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C23" s="138"/>
      <c r="D23" s="138"/>
      <c r="E23" s="138"/>
      <c r="F23" s="138"/>
    </row>
    <row r="24" spans="1:8" hidden="1" x14ac:dyDescent="0.35">
      <c r="G24" s="29"/>
    </row>
    <row r="25" spans="1:8" hidden="1" x14ac:dyDescent="0.35">
      <c r="C25" s="26"/>
      <c r="E25" s="26"/>
    </row>
    <row r="26" spans="1:8" hidden="1" x14ac:dyDescent="0.35">
      <c r="A26" s="138" t="s">
        <v>52</v>
      </c>
      <c r="B26" s="138"/>
      <c r="C26" s="138"/>
      <c r="D26" s="138"/>
      <c r="E26" s="144" t="s">
        <v>53</v>
      </c>
      <c r="F26" s="144"/>
    </row>
    <row r="27" spans="1:8" hidden="1" x14ac:dyDescent="0.35">
      <c r="A27" s="138" t="s">
        <v>49</v>
      </c>
      <c r="B27" s="138"/>
      <c r="C27" s="138"/>
      <c r="D27" s="138"/>
      <c r="E27" s="138" t="s">
        <v>54</v>
      </c>
      <c r="F27" s="138"/>
    </row>
    <row r="28" spans="1:8" hidden="1" x14ac:dyDescent="0.35"/>
  </sheetData>
  <mergeCells count="11">
    <mergeCell ref="E23:F23"/>
    <mergeCell ref="E26:F26"/>
    <mergeCell ref="E27:F27"/>
    <mergeCell ref="A1:H1"/>
    <mergeCell ref="A2:H2"/>
    <mergeCell ref="A3:H3"/>
    <mergeCell ref="A26:D26"/>
    <mergeCell ref="A23:D23"/>
    <mergeCell ref="A27:D27"/>
    <mergeCell ref="A19:B19"/>
    <mergeCell ref="A5:B5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31"/>
  <sheetViews>
    <sheetView topLeftCell="A13" zoomScale="130" zoomScaleNormal="130" workbookViewId="0">
      <selection activeCell="C20" sqref="C20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19.875" style="1" customWidth="1"/>
    <col min="5" max="5" width="17.75" style="1" customWidth="1"/>
    <col min="6" max="6" width="11.125" style="1" bestFit="1" customWidth="1"/>
    <col min="7" max="7" width="15.25" style="1" customWidth="1"/>
    <col min="8" max="8" width="11.1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31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7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119">
        <v>54</v>
      </c>
      <c r="D6" s="16">
        <v>15662.5</v>
      </c>
      <c r="E6" s="53"/>
      <c r="F6" s="22">
        <f>D6-E6</f>
        <v>15662.5</v>
      </c>
      <c r="G6" s="70">
        <f>F6*I$6</f>
        <v>8465.4736548467208</v>
      </c>
      <c r="H6" s="89">
        <f>G6-F6</f>
        <v>-7197.0263451532792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1</v>
      </c>
      <c r="D7" s="16">
        <v>223.5</v>
      </c>
      <c r="E7" s="42"/>
      <c r="F7" s="22">
        <f t="shared" ref="F7:F18" si="0">D7-E7</f>
        <v>223.5</v>
      </c>
      <c r="G7" s="70">
        <f t="shared" ref="G7:G18" si="1">F7*I$6</f>
        <v>120.80021464378243</v>
      </c>
      <c r="H7" s="89">
        <f t="shared" ref="H7:H18" si="2">G7-F7</f>
        <v>-102.69978535621757</v>
      </c>
      <c r="I7" s="68"/>
    </row>
    <row r="8" spans="1:9" x14ac:dyDescent="0.35">
      <c r="A8" s="30">
        <v>3</v>
      </c>
      <c r="B8" s="7" t="s">
        <v>14</v>
      </c>
      <c r="C8" s="7">
        <v>4</v>
      </c>
      <c r="D8" s="16">
        <v>1750</v>
      </c>
      <c r="E8" s="42"/>
      <c r="F8" s="22">
        <f t="shared" si="0"/>
        <v>1750</v>
      </c>
      <c r="G8" s="70">
        <f t="shared" si="1"/>
        <v>945.86297819516437</v>
      </c>
      <c r="H8" s="89">
        <f t="shared" si="2"/>
        <v>-804.13702180483563</v>
      </c>
    </row>
    <row r="9" spans="1:9" x14ac:dyDescent="0.35">
      <c r="A9" s="30">
        <v>4</v>
      </c>
      <c r="B9" s="7" t="s">
        <v>10</v>
      </c>
      <c r="C9" s="7">
        <v>2</v>
      </c>
      <c r="D9" s="16">
        <v>294</v>
      </c>
      <c r="E9" s="42"/>
      <c r="F9" s="22">
        <f t="shared" si="0"/>
        <v>294</v>
      </c>
      <c r="G9" s="70">
        <f t="shared" si="1"/>
        <v>158.90498033678762</v>
      </c>
      <c r="H9" s="89">
        <f t="shared" si="2"/>
        <v>-135.09501966321238</v>
      </c>
    </row>
    <row r="10" spans="1:9" x14ac:dyDescent="0.35">
      <c r="A10" s="30">
        <v>5</v>
      </c>
      <c r="B10" s="7" t="s">
        <v>11</v>
      </c>
      <c r="C10" s="7">
        <v>0</v>
      </c>
      <c r="D10" s="16">
        <v>0</v>
      </c>
      <c r="E10" s="42"/>
      <c r="F10" s="22">
        <f t="shared" si="0"/>
        <v>0</v>
      </c>
      <c r="G10" s="70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18</v>
      </c>
      <c r="D11" s="16">
        <v>4068</v>
      </c>
      <c r="E11" s="42"/>
      <c r="F11" s="22">
        <f>D11-E11</f>
        <v>4068</v>
      </c>
      <c r="G11" s="70">
        <f t="shared" si="1"/>
        <v>2198.7260544559595</v>
      </c>
      <c r="H11" s="89">
        <f t="shared" si="2"/>
        <v>-1869.2739455440405</v>
      </c>
    </row>
    <row r="12" spans="1:9" x14ac:dyDescent="0.35">
      <c r="A12" s="115">
        <v>7</v>
      </c>
      <c r="B12" s="112" t="s">
        <v>7</v>
      </c>
      <c r="C12" s="112">
        <v>0</v>
      </c>
      <c r="D12" s="116"/>
      <c r="E12" s="116"/>
      <c r="F12" s="114">
        <f t="shared" si="0"/>
        <v>0</v>
      </c>
      <c r="G12" s="117">
        <f t="shared" si="1"/>
        <v>0</v>
      </c>
      <c r="H12" s="118">
        <f t="shared" si="2"/>
        <v>0</v>
      </c>
    </row>
    <row r="13" spans="1:9" x14ac:dyDescent="0.35">
      <c r="A13" s="30">
        <v>8</v>
      </c>
      <c r="B13" s="7" t="s">
        <v>8</v>
      </c>
      <c r="C13" s="7">
        <v>6</v>
      </c>
      <c r="D13" s="16">
        <v>1326</v>
      </c>
      <c r="E13" s="42"/>
      <c r="F13" s="22">
        <f t="shared" si="0"/>
        <v>1326</v>
      </c>
      <c r="G13" s="70">
        <f t="shared" si="1"/>
        <v>716.69389090673599</v>
      </c>
      <c r="H13" s="89">
        <f t="shared" si="2"/>
        <v>-609.30610909326401</v>
      </c>
    </row>
    <row r="14" spans="1:9" x14ac:dyDescent="0.35">
      <c r="A14" s="30">
        <v>9</v>
      </c>
      <c r="B14" s="7" t="s">
        <v>9</v>
      </c>
      <c r="C14" s="61">
        <v>3</v>
      </c>
      <c r="D14" s="16">
        <v>608</v>
      </c>
      <c r="E14" s="42"/>
      <c r="F14" s="22">
        <f t="shared" si="0"/>
        <v>608</v>
      </c>
      <c r="G14" s="70">
        <f t="shared" si="1"/>
        <v>328.61982328151998</v>
      </c>
      <c r="H14" s="89">
        <f t="shared" si="2"/>
        <v>-279.38017671848002</v>
      </c>
    </row>
    <row r="15" spans="1:9" x14ac:dyDescent="0.35">
      <c r="A15" s="30">
        <v>10</v>
      </c>
      <c r="B15" s="7" t="s">
        <v>12</v>
      </c>
      <c r="C15" s="61">
        <v>3</v>
      </c>
      <c r="D15" s="16">
        <v>1040</v>
      </c>
      <c r="E15" s="16"/>
      <c r="F15" s="22">
        <f t="shared" si="0"/>
        <v>1040</v>
      </c>
      <c r="G15" s="70">
        <f t="shared" si="1"/>
        <v>562.11285561312627</v>
      </c>
      <c r="H15" s="89">
        <f t="shared" si="2"/>
        <v>-477.88714438687373</v>
      </c>
    </row>
    <row r="16" spans="1:9" x14ac:dyDescent="0.35">
      <c r="A16" s="30">
        <v>11</v>
      </c>
      <c r="B16" s="7" t="s">
        <v>13</v>
      </c>
      <c r="C16" s="7">
        <v>3</v>
      </c>
      <c r="D16" s="16">
        <v>555</v>
      </c>
      <c r="E16" s="16"/>
      <c r="F16" s="22">
        <f t="shared" si="0"/>
        <v>555</v>
      </c>
      <c r="G16" s="70">
        <f t="shared" si="1"/>
        <v>299.97368737046639</v>
      </c>
      <c r="H16" s="89">
        <f t="shared" si="2"/>
        <v>-255.02631262953361</v>
      </c>
    </row>
    <row r="17" spans="1:9" x14ac:dyDescent="0.35">
      <c r="A17" s="30">
        <v>12</v>
      </c>
      <c r="B17" s="7" t="s">
        <v>15</v>
      </c>
      <c r="C17" s="7">
        <v>1</v>
      </c>
      <c r="D17" s="16">
        <v>100</v>
      </c>
      <c r="E17" s="16"/>
      <c r="F17" s="22">
        <f t="shared" si="0"/>
        <v>100</v>
      </c>
      <c r="G17" s="70">
        <f t="shared" si="1"/>
        <v>54.049313039723678</v>
      </c>
      <c r="H17" s="89">
        <f t="shared" si="2"/>
        <v>-45.950686960276322</v>
      </c>
    </row>
    <row r="18" spans="1:9" x14ac:dyDescent="0.35">
      <c r="A18" s="30">
        <v>13</v>
      </c>
      <c r="B18" s="7" t="s">
        <v>87</v>
      </c>
      <c r="C18" s="7">
        <v>0</v>
      </c>
      <c r="D18" s="42">
        <v>0</v>
      </c>
      <c r="E18" s="16"/>
      <c r="F18" s="22">
        <f t="shared" si="0"/>
        <v>0</v>
      </c>
      <c r="G18" s="70">
        <f t="shared" si="1"/>
        <v>0</v>
      </c>
      <c r="H18" s="89">
        <f t="shared" si="2"/>
        <v>0</v>
      </c>
    </row>
    <row r="19" spans="1:9" x14ac:dyDescent="0.35">
      <c r="A19" s="141" t="s">
        <v>2</v>
      </c>
      <c r="B19" s="141"/>
      <c r="C19" s="17">
        <f>SUM(C6:C18)</f>
        <v>95</v>
      </c>
      <c r="D19" s="20">
        <f>SUM(D6:D18)</f>
        <v>25627</v>
      </c>
      <c r="E19" s="20">
        <f t="shared" ref="E19:G19" si="3">SUM(E6:E18)</f>
        <v>0</v>
      </c>
      <c r="F19" s="20">
        <f t="shared" si="3"/>
        <v>25627</v>
      </c>
      <c r="G19" s="20">
        <f t="shared" si="3"/>
        <v>13851.217452689987</v>
      </c>
      <c r="H19" s="89">
        <f>G19-F19</f>
        <v>-11775.782547310013</v>
      </c>
      <c r="I19" s="24"/>
    </row>
    <row r="20" spans="1:9" x14ac:dyDescent="0.35">
      <c r="D20" s="10"/>
    </row>
    <row r="21" spans="1:9" x14ac:dyDescent="0.35">
      <c r="A21" s="145" t="s">
        <v>18</v>
      </c>
      <c r="B21" s="146"/>
      <c r="C21" s="146"/>
      <c r="D21" s="147"/>
      <c r="E21" s="47" t="s">
        <v>17</v>
      </c>
    </row>
    <row r="22" spans="1:9" x14ac:dyDescent="0.35">
      <c r="A22" s="30">
        <v>1</v>
      </c>
      <c r="B22" s="7" t="s">
        <v>79</v>
      </c>
      <c r="C22" s="7">
        <v>24</v>
      </c>
      <c r="D22" s="16">
        <v>4800</v>
      </c>
      <c r="E22" s="96" t="s">
        <v>111</v>
      </c>
    </row>
    <row r="23" spans="1:9" x14ac:dyDescent="0.35">
      <c r="A23" s="30"/>
      <c r="B23" s="7"/>
      <c r="C23" s="7"/>
      <c r="D23" s="16"/>
      <c r="E23" s="7"/>
    </row>
    <row r="24" spans="1:9" x14ac:dyDescent="0.35">
      <c r="A24" s="148" t="s">
        <v>2</v>
      </c>
      <c r="B24" s="149"/>
      <c r="C24" s="7">
        <v>24</v>
      </c>
      <c r="D24" s="20">
        <f>SUM(D22:D23)</f>
        <v>4800</v>
      </c>
      <c r="E24" s="7"/>
    </row>
    <row r="25" spans="1:9" x14ac:dyDescent="0.35">
      <c r="C25" s="26"/>
    </row>
    <row r="26" spans="1:9" hidden="1" x14ac:dyDescent="0.35">
      <c r="A26" s="138" t="s">
        <v>35</v>
      </c>
      <c r="B26" s="138"/>
      <c r="C26" s="26"/>
      <c r="E26" s="138" t="s">
        <v>38</v>
      </c>
      <c r="F26" s="138"/>
    </row>
    <row r="27" spans="1:9" hidden="1" x14ac:dyDescent="0.35">
      <c r="A27" s="1"/>
      <c r="G27" s="29"/>
    </row>
    <row r="28" spans="1:9" hidden="1" x14ac:dyDescent="0.35">
      <c r="A28" s="1"/>
      <c r="E28" s="138"/>
      <c r="F28" s="138"/>
    </row>
    <row r="29" spans="1:9" hidden="1" x14ac:dyDescent="0.35">
      <c r="A29" s="138" t="s">
        <v>56</v>
      </c>
      <c r="B29" s="138"/>
      <c r="E29" s="144" t="s">
        <v>72</v>
      </c>
      <c r="F29" s="144"/>
    </row>
    <row r="30" spans="1:9" hidden="1" x14ac:dyDescent="0.35">
      <c r="A30" s="138" t="s">
        <v>49</v>
      </c>
      <c r="B30" s="138"/>
      <c r="E30" s="138" t="s">
        <v>57</v>
      </c>
      <c r="F30" s="138"/>
    </row>
    <row r="31" spans="1:9" hidden="1" x14ac:dyDescent="0.35">
      <c r="A31" s="1"/>
    </row>
  </sheetData>
  <mergeCells count="14">
    <mergeCell ref="A21:D21"/>
    <mergeCell ref="A24:B24"/>
    <mergeCell ref="A30:B30"/>
    <mergeCell ref="E30:F30"/>
    <mergeCell ref="A26:B26"/>
    <mergeCell ref="E26:F26"/>
    <mergeCell ref="E28:F28"/>
    <mergeCell ref="A29:B29"/>
    <mergeCell ref="E29:F29"/>
    <mergeCell ref="A5:B5"/>
    <mergeCell ref="A19:B19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9"/>
  <sheetViews>
    <sheetView topLeftCell="A16" zoomScale="145" zoomScaleNormal="145" workbookViewId="0">
      <selection activeCell="C20" sqref="C20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20.125" style="1" customWidth="1"/>
    <col min="5" max="5" width="20.125" style="1" bestFit="1" customWidth="1"/>
    <col min="6" max="6" width="12.5" style="1" bestFit="1" customWidth="1"/>
    <col min="7" max="7" width="13.875" style="1" customWidth="1"/>
    <col min="8" max="8" width="11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27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2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8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23</v>
      </c>
      <c r="D6" s="16">
        <v>8410.5</v>
      </c>
      <c r="E6" s="42"/>
      <c r="F6" s="22">
        <f>D6-E6</f>
        <v>8410.5</v>
      </c>
      <c r="G6" s="22">
        <f>F6*I$6</f>
        <v>4545.8174732059597</v>
      </c>
      <c r="H6" s="89">
        <f>G6-F6</f>
        <v>-3864.6825267940403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2</v>
      </c>
      <c r="D7" s="16">
        <v>1400</v>
      </c>
      <c r="E7" s="42"/>
      <c r="F7" s="22">
        <f t="shared" ref="F7:F18" si="0">D7-E7</f>
        <v>1400</v>
      </c>
      <c r="G7" s="22">
        <f t="shared" ref="G7:G18" si="1">F7*I$6</f>
        <v>756.69038255613145</v>
      </c>
      <c r="H7" s="89">
        <f t="shared" ref="H7:H18" si="2">G7-F7</f>
        <v>-643.30961744386855</v>
      </c>
    </row>
    <row r="8" spans="1:9" x14ac:dyDescent="0.35">
      <c r="A8" s="30">
        <v>3</v>
      </c>
      <c r="B8" s="7" t="s">
        <v>14</v>
      </c>
      <c r="C8" s="7"/>
      <c r="D8" s="16"/>
      <c r="E8" s="42"/>
      <c r="F8" s="22">
        <f t="shared" si="0"/>
        <v>0</v>
      </c>
      <c r="G8" s="22">
        <f t="shared" si="1"/>
        <v>0</v>
      </c>
      <c r="H8" s="89">
        <f t="shared" si="2"/>
        <v>0</v>
      </c>
    </row>
    <row r="9" spans="1:9" x14ac:dyDescent="0.35">
      <c r="A9" s="30">
        <v>4</v>
      </c>
      <c r="B9" s="7" t="s">
        <v>10</v>
      </c>
      <c r="C9" s="7">
        <v>1</v>
      </c>
      <c r="D9" s="16">
        <v>700</v>
      </c>
      <c r="E9" s="42"/>
      <c r="F9" s="22">
        <f t="shared" si="0"/>
        <v>700</v>
      </c>
      <c r="G9" s="22">
        <f t="shared" si="1"/>
        <v>378.34519127806573</v>
      </c>
      <c r="H9" s="89">
        <f t="shared" si="2"/>
        <v>-321.65480872193427</v>
      </c>
    </row>
    <row r="10" spans="1:9" x14ac:dyDescent="0.35">
      <c r="A10" s="30">
        <v>5</v>
      </c>
      <c r="B10" s="7" t="s">
        <v>11</v>
      </c>
      <c r="C10" s="7"/>
      <c r="D10" s="16"/>
      <c r="E10" s="42"/>
      <c r="F10" s="22">
        <f t="shared" si="0"/>
        <v>0</v>
      </c>
      <c r="G10" s="22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9</v>
      </c>
      <c r="D11" s="16">
        <v>2626</v>
      </c>
      <c r="E11" s="42"/>
      <c r="F11" s="22">
        <f>D11-E11</f>
        <v>2626</v>
      </c>
      <c r="G11" s="22">
        <f t="shared" si="1"/>
        <v>1419.3349604231439</v>
      </c>
      <c r="H11" s="89">
        <f t="shared" si="2"/>
        <v>-1206.6650395768561</v>
      </c>
    </row>
    <row r="12" spans="1:9" x14ac:dyDescent="0.35">
      <c r="A12" s="30">
        <v>7</v>
      </c>
      <c r="B12" s="7" t="s">
        <v>7</v>
      </c>
      <c r="C12" s="7">
        <v>12</v>
      </c>
      <c r="D12" s="16">
        <v>5690</v>
      </c>
      <c r="E12" s="42"/>
      <c r="F12" s="22">
        <f t="shared" si="0"/>
        <v>5690</v>
      </c>
      <c r="G12" s="22">
        <f t="shared" si="1"/>
        <v>3075.4059119602775</v>
      </c>
      <c r="H12" s="89">
        <f t="shared" si="2"/>
        <v>-2614.5940880397225</v>
      </c>
    </row>
    <row r="13" spans="1:9" x14ac:dyDescent="0.35">
      <c r="A13" s="115">
        <v>8</v>
      </c>
      <c r="B13" s="112" t="s">
        <v>8</v>
      </c>
      <c r="C13" s="112"/>
      <c r="D13" s="116"/>
      <c r="E13" s="116"/>
      <c r="F13" s="114">
        <f t="shared" si="0"/>
        <v>0</v>
      </c>
      <c r="G13" s="114">
        <f t="shared" si="1"/>
        <v>0</v>
      </c>
      <c r="H13" s="118">
        <f t="shared" si="2"/>
        <v>0</v>
      </c>
    </row>
    <row r="14" spans="1:9" x14ac:dyDescent="0.35">
      <c r="A14" s="30">
        <v>9</v>
      </c>
      <c r="B14" s="7" t="s">
        <v>9</v>
      </c>
      <c r="C14" s="61">
        <v>8</v>
      </c>
      <c r="D14" s="16">
        <v>2225</v>
      </c>
      <c r="E14" s="42"/>
      <c r="F14" s="22">
        <f t="shared" si="0"/>
        <v>2225</v>
      </c>
      <c r="G14" s="22">
        <f t="shared" si="1"/>
        <v>1202.5972151338519</v>
      </c>
      <c r="H14" s="89">
        <f t="shared" si="2"/>
        <v>-1022.4027848661481</v>
      </c>
    </row>
    <row r="15" spans="1:9" x14ac:dyDescent="0.35">
      <c r="A15" s="30">
        <v>10</v>
      </c>
      <c r="B15" s="7" t="s">
        <v>12</v>
      </c>
      <c r="C15" s="61">
        <v>81</v>
      </c>
      <c r="D15" s="16">
        <v>26658.5</v>
      </c>
      <c r="E15" s="16"/>
      <c r="F15" s="22">
        <f t="shared" si="0"/>
        <v>26658.5</v>
      </c>
      <c r="G15" s="22">
        <f t="shared" si="1"/>
        <v>14408.736116694738</v>
      </c>
      <c r="H15" s="89">
        <f t="shared" si="2"/>
        <v>-12249.763883305262</v>
      </c>
    </row>
    <row r="16" spans="1:9" x14ac:dyDescent="0.35">
      <c r="A16" s="30">
        <v>11</v>
      </c>
      <c r="B16" s="7" t="s">
        <v>13</v>
      </c>
      <c r="C16" s="7">
        <v>134</v>
      </c>
      <c r="D16" s="16">
        <v>51402.5</v>
      </c>
      <c r="E16" s="16"/>
      <c r="F16" s="22">
        <f t="shared" si="0"/>
        <v>51402.5</v>
      </c>
      <c r="G16" s="22">
        <f t="shared" si="1"/>
        <v>27782.698135243965</v>
      </c>
      <c r="H16" s="89">
        <f t="shared" si="2"/>
        <v>-23619.801864756035</v>
      </c>
    </row>
    <row r="17" spans="1:8" x14ac:dyDescent="0.35">
      <c r="A17" s="30">
        <v>12</v>
      </c>
      <c r="B17" s="7" t="s">
        <v>15</v>
      </c>
      <c r="C17" s="7"/>
      <c r="D17" s="16"/>
      <c r="E17" s="16"/>
      <c r="F17" s="22">
        <f t="shared" si="0"/>
        <v>0</v>
      </c>
      <c r="G17" s="22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24</v>
      </c>
      <c r="D18" s="42">
        <v>7655</v>
      </c>
      <c r="E18" s="16"/>
      <c r="F18" s="22">
        <f t="shared" si="0"/>
        <v>7655</v>
      </c>
      <c r="G18" s="22">
        <f t="shared" si="1"/>
        <v>4137.4749131908475</v>
      </c>
      <c r="H18" s="89">
        <f t="shared" si="2"/>
        <v>-3517.5250868091525</v>
      </c>
    </row>
    <row r="19" spans="1:8" x14ac:dyDescent="0.35">
      <c r="A19" s="141" t="s">
        <v>2</v>
      </c>
      <c r="B19" s="141"/>
      <c r="C19" s="9">
        <f>SUM(C6:C18)</f>
        <v>294</v>
      </c>
      <c r="D19" s="20">
        <f>SUM(D6:D18)</f>
        <v>106767.5</v>
      </c>
      <c r="E19" s="20">
        <f t="shared" ref="E19:G19" si="3">SUM(E6:E18)</f>
        <v>0</v>
      </c>
      <c r="F19" s="20">
        <f t="shared" si="3"/>
        <v>106767.5</v>
      </c>
      <c r="G19" s="20">
        <f t="shared" si="3"/>
        <v>57707.100299686979</v>
      </c>
      <c r="H19" s="89">
        <f>G19-F19</f>
        <v>-49060.399700313021</v>
      </c>
    </row>
    <row r="20" spans="1:8" x14ac:dyDescent="0.35">
      <c r="D20" s="24"/>
      <c r="E20" s="24"/>
      <c r="F20" s="24"/>
    </row>
    <row r="23" spans="1:8" hidden="1" x14ac:dyDescent="0.35">
      <c r="A23" s="138" t="s">
        <v>35</v>
      </c>
      <c r="B23" s="138"/>
      <c r="C23" s="26"/>
      <c r="E23" s="138"/>
      <c r="F23" s="138"/>
    </row>
    <row r="24" spans="1:8" hidden="1" x14ac:dyDescent="0.35">
      <c r="A24" s="1"/>
      <c r="G24" s="29"/>
      <c r="H24" s="29"/>
    </row>
    <row r="25" spans="1:8" hidden="1" x14ac:dyDescent="0.35">
      <c r="A25" s="1"/>
      <c r="C25" s="26"/>
      <c r="E25" s="138"/>
      <c r="F25" s="138"/>
    </row>
    <row r="26" spans="1:8" hidden="1" x14ac:dyDescent="0.35">
      <c r="A26" s="138" t="s">
        <v>58</v>
      </c>
      <c r="B26" s="138"/>
      <c r="C26" s="26"/>
      <c r="E26" s="144" t="s">
        <v>59</v>
      </c>
      <c r="F26" s="144"/>
    </row>
    <row r="27" spans="1:8" hidden="1" x14ac:dyDescent="0.35">
      <c r="A27" s="138" t="s">
        <v>49</v>
      </c>
      <c r="B27" s="138"/>
      <c r="E27" s="138" t="s">
        <v>60</v>
      </c>
      <c r="F27" s="138"/>
    </row>
    <row r="28" spans="1:8" hidden="1" x14ac:dyDescent="0.35"/>
    <row r="29" spans="1:8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9"/>
  <sheetViews>
    <sheetView topLeftCell="A10" zoomScale="130" zoomScaleNormal="130" workbookViewId="0">
      <selection activeCell="C19" sqref="C19"/>
    </sheetView>
  </sheetViews>
  <sheetFormatPr defaultColWidth="9" defaultRowHeight="21" x14ac:dyDescent="0.35"/>
  <cols>
    <col min="1" max="1" width="4.875" style="26" bestFit="1" customWidth="1"/>
    <col min="2" max="2" width="15.5" style="1" bestFit="1" customWidth="1"/>
    <col min="3" max="3" width="9.75" style="1" bestFit="1" customWidth="1"/>
    <col min="4" max="4" width="23.25" style="1" customWidth="1"/>
    <col min="5" max="5" width="15.75" style="1" customWidth="1"/>
    <col min="6" max="6" width="11.5" style="1" bestFit="1" customWidth="1"/>
    <col min="7" max="7" width="14.125" style="1" customWidth="1"/>
    <col min="8" max="8" width="11.125" style="1" bestFit="1" customWidth="1"/>
    <col min="9" max="9" width="11.875" style="1" bestFit="1" customWidth="1"/>
    <col min="10" max="16384" width="9" style="1"/>
  </cols>
  <sheetData>
    <row r="1" spans="1:9" x14ac:dyDescent="0.35">
      <c r="A1" s="139" t="str">
        <f>'10707'!A1:H1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39"/>
      <c r="C1" s="139"/>
      <c r="D1" s="139"/>
      <c r="E1" s="139"/>
      <c r="F1" s="139"/>
      <c r="G1" s="139"/>
      <c r="H1" s="139"/>
    </row>
    <row r="2" spans="1:9" x14ac:dyDescent="0.35">
      <c r="A2" s="139" t="s">
        <v>28</v>
      </c>
      <c r="B2" s="139"/>
      <c r="C2" s="139"/>
      <c r="D2" s="139"/>
      <c r="E2" s="139"/>
      <c r="F2" s="139"/>
      <c r="G2" s="139"/>
      <c r="H2" s="139"/>
    </row>
    <row r="3" spans="1:9" x14ac:dyDescent="0.35">
      <c r="A3" s="140" t="str">
        <f>'10707'!A3:H3</f>
        <v>ประจำเดือน พฤษภาคม-มิถุนายน 2566</v>
      </c>
      <c r="B3" s="140"/>
      <c r="C3" s="140"/>
      <c r="D3" s="140"/>
      <c r="E3" s="140"/>
      <c r="F3" s="140"/>
      <c r="G3" s="140"/>
      <c r="H3" s="140"/>
    </row>
    <row r="4" spans="1:9" ht="42" x14ac:dyDescent="0.35">
      <c r="A4" s="2" t="s">
        <v>0</v>
      </c>
      <c r="B4" s="2" t="s">
        <v>1</v>
      </c>
      <c r="C4" s="2" t="s">
        <v>110</v>
      </c>
      <c r="D4" s="3" t="s">
        <v>19</v>
      </c>
      <c r="E4" s="3" t="s">
        <v>84</v>
      </c>
      <c r="F4" s="2" t="s">
        <v>2</v>
      </c>
      <c r="G4" s="69" t="s">
        <v>94</v>
      </c>
      <c r="H4" s="17" t="s">
        <v>93</v>
      </c>
    </row>
    <row r="5" spans="1:9" x14ac:dyDescent="0.35">
      <c r="A5" s="142" t="s">
        <v>9</v>
      </c>
      <c r="B5" s="143"/>
      <c r="C5" s="100"/>
      <c r="D5" s="4"/>
      <c r="E5" s="5"/>
      <c r="F5" s="4"/>
      <c r="G5" s="7"/>
      <c r="H5" s="7"/>
    </row>
    <row r="6" spans="1:9" x14ac:dyDescent="0.35">
      <c r="A6" s="30">
        <v>1</v>
      </c>
      <c r="B6" s="7" t="s">
        <v>4</v>
      </c>
      <c r="C6" s="44">
        <v>34</v>
      </c>
      <c r="D6" s="16">
        <v>15022.5</v>
      </c>
      <c r="E6" s="42"/>
      <c r="F6" s="22">
        <f>D6-E6</f>
        <v>15022.5</v>
      </c>
      <c r="G6" s="22">
        <f>F6*I$6</f>
        <v>8119.5580513924897</v>
      </c>
      <c r="H6" s="89">
        <f>G6-F6</f>
        <v>-6902.9419486075103</v>
      </c>
      <c r="I6" s="78">
        <f>รวมเรียกเก็บ!C24</f>
        <v>0.54049313039723679</v>
      </c>
    </row>
    <row r="7" spans="1:9" x14ac:dyDescent="0.35">
      <c r="A7" s="30">
        <v>2</v>
      </c>
      <c r="B7" s="7" t="s">
        <v>3</v>
      </c>
      <c r="C7" s="7">
        <v>13</v>
      </c>
      <c r="D7" s="16">
        <v>2584</v>
      </c>
      <c r="E7" s="42"/>
      <c r="F7" s="22">
        <f t="shared" ref="F7:F18" si="0">D7-E7</f>
        <v>2584</v>
      </c>
      <c r="G7" s="22">
        <f t="shared" ref="G7:G18" si="1">F7*I$6</f>
        <v>1396.6342489464598</v>
      </c>
      <c r="H7" s="89">
        <f t="shared" ref="H7:H18" si="2">G7-F7</f>
        <v>-1187.3657510535402</v>
      </c>
    </row>
    <row r="8" spans="1:9" x14ac:dyDescent="0.35">
      <c r="A8" s="30">
        <v>3</v>
      </c>
      <c r="B8" s="7" t="s">
        <v>14</v>
      </c>
      <c r="C8" s="7">
        <v>0</v>
      </c>
      <c r="D8" s="16">
        <v>0</v>
      </c>
      <c r="E8" s="42"/>
      <c r="F8" s="22">
        <f t="shared" si="0"/>
        <v>0</v>
      </c>
      <c r="G8" s="22">
        <f t="shared" si="1"/>
        <v>0</v>
      </c>
      <c r="H8" s="89">
        <f t="shared" si="2"/>
        <v>0</v>
      </c>
    </row>
    <row r="9" spans="1:9" x14ac:dyDescent="0.35">
      <c r="A9" s="30">
        <v>4</v>
      </c>
      <c r="B9" s="7" t="s">
        <v>10</v>
      </c>
      <c r="C9" s="7">
        <v>0</v>
      </c>
      <c r="D9" s="16">
        <v>0</v>
      </c>
      <c r="E9" s="42"/>
      <c r="F9" s="22">
        <f t="shared" si="0"/>
        <v>0</v>
      </c>
      <c r="G9" s="22">
        <f t="shared" si="1"/>
        <v>0</v>
      </c>
      <c r="H9" s="89">
        <f t="shared" si="2"/>
        <v>0</v>
      </c>
    </row>
    <row r="10" spans="1:9" x14ac:dyDescent="0.35">
      <c r="A10" s="30">
        <v>5</v>
      </c>
      <c r="B10" s="7" t="s">
        <v>11</v>
      </c>
      <c r="C10" s="7">
        <v>0</v>
      </c>
      <c r="D10" s="16">
        <v>0</v>
      </c>
      <c r="E10" s="42"/>
      <c r="F10" s="22">
        <f t="shared" si="0"/>
        <v>0</v>
      </c>
      <c r="G10" s="22">
        <f t="shared" si="1"/>
        <v>0</v>
      </c>
      <c r="H10" s="89">
        <f t="shared" si="2"/>
        <v>0</v>
      </c>
    </row>
    <row r="11" spans="1:9" x14ac:dyDescent="0.35">
      <c r="A11" s="30">
        <v>6</v>
      </c>
      <c r="B11" s="7" t="s">
        <v>6</v>
      </c>
      <c r="C11" s="7">
        <v>8</v>
      </c>
      <c r="D11" s="16">
        <v>3477.5</v>
      </c>
      <c r="E11" s="42"/>
      <c r="F11" s="22">
        <f>D11-E11</f>
        <v>3477.5</v>
      </c>
      <c r="G11" s="22">
        <f t="shared" si="1"/>
        <v>1879.5648609563909</v>
      </c>
      <c r="H11" s="89">
        <f t="shared" si="2"/>
        <v>-1597.9351390436091</v>
      </c>
    </row>
    <row r="12" spans="1:9" x14ac:dyDescent="0.35">
      <c r="A12" s="30">
        <v>7</v>
      </c>
      <c r="B12" s="7" t="s">
        <v>7</v>
      </c>
      <c r="C12" s="7">
        <v>1</v>
      </c>
      <c r="D12" s="16">
        <v>50</v>
      </c>
      <c r="E12" s="42"/>
      <c r="F12" s="22">
        <f t="shared" si="0"/>
        <v>50</v>
      </c>
      <c r="G12" s="22">
        <f t="shared" si="1"/>
        <v>27.024656519861839</v>
      </c>
      <c r="H12" s="89">
        <f t="shared" si="2"/>
        <v>-22.975343480138161</v>
      </c>
    </row>
    <row r="13" spans="1:9" x14ac:dyDescent="0.35">
      <c r="A13" s="30">
        <v>8</v>
      </c>
      <c r="B13" s="7" t="s">
        <v>8</v>
      </c>
      <c r="C13" s="7">
        <v>2</v>
      </c>
      <c r="D13" s="16">
        <v>688</v>
      </c>
      <c r="E13" s="42"/>
      <c r="F13" s="22">
        <f t="shared" si="0"/>
        <v>688</v>
      </c>
      <c r="G13" s="22">
        <f t="shared" si="1"/>
        <v>371.85927371329893</v>
      </c>
      <c r="H13" s="89">
        <f t="shared" si="2"/>
        <v>-316.14072628670107</v>
      </c>
    </row>
    <row r="14" spans="1:9" x14ac:dyDescent="0.35">
      <c r="A14" s="123">
        <v>9</v>
      </c>
      <c r="B14" s="124" t="s">
        <v>9</v>
      </c>
      <c r="C14" s="125"/>
      <c r="D14" s="126"/>
      <c r="E14" s="126"/>
      <c r="F14" s="127">
        <f t="shared" si="0"/>
        <v>0</v>
      </c>
      <c r="G14" s="127">
        <f t="shared" si="1"/>
        <v>0</v>
      </c>
      <c r="H14" s="128">
        <f t="shared" si="2"/>
        <v>0</v>
      </c>
    </row>
    <row r="15" spans="1:9" s="23" customFormat="1" x14ac:dyDescent="0.35">
      <c r="A15" s="30">
        <v>10</v>
      </c>
      <c r="B15" s="7" t="s">
        <v>12</v>
      </c>
      <c r="C15" s="61">
        <v>241</v>
      </c>
      <c r="D15" s="16">
        <v>64734.5</v>
      </c>
      <c r="E15" s="16"/>
      <c r="F15" s="22">
        <f t="shared" si="0"/>
        <v>64734.5</v>
      </c>
      <c r="G15" s="22">
        <f t="shared" si="1"/>
        <v>34988.552549699925</v>
      </c>
      <c r="H15" s="89">
        <f t="shared" si="2"/>
        <v>-29745.947450300075</v>
      </c>
    </row>
    <row r="16" spans="1:9" x14ac:dyDescent="0.35">
      <c r="A16" s="30">
        <v>11</v>
      </c>
      <c r="B16" s="7" t="s">
        <v>13</v>
      </c>
      <c r="C16" s="7">
        <v>2</v>
      </c>
      <c r="D16" s="16">
        <v>1400</v>
      </c>
      <c r="E16" s="16"/>
      <c r="F16" s="22">
        <f t="shared" si="0"/>
        <v>1400</v>
      </c>
      <c r="G16" s="22">
        <f t="shared" si="1"/>
        <v>756.69038255613145</v>
      </c>
      <c r="H16" s="89">
        <f t="shared" si="2"/>
        <v>-643.30961744386855</v>
      </c>
    </row>
    <row r="17" spans="1:8" x14ac:dyDescent="0.35">
      <c r="A17" s="30">
        <v>12</v>
      </c>
      <c r="B17" s="7" t="s">
        <v>15</v>
      </c>
      <c r="C17" s="7">
        <v>0</v>
      </c>
      <c r="D17" s="16">
        <v>0</v>
      </c>
      <c r="E17" s="16"/>
      <c r="F17" s="22">
        <f t="shared" si="0"/>
        <v>0</v>
      </c>
      <c r="G17" s="22">
        <f t="shared" si="1"/>
        <v>0</v>
      </c>
      <c r="H17" s="89">
        <f t="shared" si="2"/>
        <v>0</v>
      </c>
    </row>
    <row r="18" spans="1:8" x14ac:dyDescent="0.35">
      <c r="A18" s="30">
        <v>13</v>
      </c>
      <c r="B18" s="7" t="s">
        <v>87</v>
      </c>
      <c r="C18" s="7">
        <v>0</v>
      </c>
      <c r="D18" s="42">
        <v>0</v>
      </c>
      <c r="E18" s="16"/>
      <c r="F18" s="22">
        <f t="shared" si="0"/>
        <v>0</v>
      </c>
      <c r="G18" s="22">
        <f t="shared" si="1"/>
        <v>0</v>
      </c>
      <c r="H18" s="89">
        <f t="shared" si="2"/>
        <v>0</v>
      </c>
    </row>
    <row r="19" spans="1:8" x14ac:dyDescent="0.35">
      <c r="A19" s="141" t="s">
        <v>2</v>
      </c>
      <c r="B19" s="141"/>
      <c r="C19" s="9">
        <f>SUM(C6:C18)</f>
        <v>301</v>
      </c>
      <c r="D19" s="20">
        <f>SUM(D6:D18)</f>
        <v>87956.5</v>
      </c>
      <c r="E19" s="20">
        <f t="shared" ref="E19:G19" si="3">SUM(E6:E18)</f>
        <v>0</v>
      </c>
      <c r="F19" s="20">
        <f t="shared" si="3"/>
        <v>87956.5</v>
      </c>
      <c r="G19" s="20">
        <f t="shared" si="3"/>
        <v>47539.884023784558</v>
      </c>
      <c r="H19" s="89">
        <f>G19-F19</f>
        <v>-40416.615976215442</v>
      </c>
    </row>
    <row r="20" spans="1:8" x14ac:dyDescent="0.35">
      <c r="D20" s="10"/>
    </row>
    <row r="22" spans="1:8" x14ac:dyDescent="0.35">
      <c r="D22" s="1">
        <v>0</v>
      </c>
    </row>
    <row r="23" spans="1:8" hidden="1" x14ac:dyDescent="0.35">
      <c r="A23" s="138" t="s">
        <v>35</v>
      </c>
      <c r="B23" s="138"/>
      <c r="C23" s="26"/>
      <c r="E23" s="138"/>
      <c r="F23" s="138"/>
    </row>
    <row r="24" spans="1:8" hidden="1" x14ac:dyDescent="0.35">
      <c r="A24" s="1"/>
      <c r="G24" s="29"/>
      <c r="H24" s="29"/>
    </row>
    <row r="25" spans="1:8" hidden="1" x14ac:dyDescent="0.35">
      <c r="A25" s="1"/>
      <c r="C25" s="26"/>
      <c r="E25" s="138"/>
      <c r="F25" s="138"/>
    </row>
    <row r="26" spans="1:8" hidden="1" x14ac:dyDescent="0.35">
      <c r="A26" s="138" t="s">
        <v>61</v>
      </c>
      <c r="B26" s="138"/>
      <c r="C26" s="26"/>
      <c r="E26" s="144" t="s">
        <v>62</v>
      </c>
      <c r="F26" s="144"/>
    </row>
    <row r="27" spans="1:8" hidden="1" x14ac:dyDescent="0.35">
      <c r="A27" s="138" t="s">
        <v>49</v>
      </c>
      <c r="B27" s="138"/>
      <c r="E27" s="138" t="s">
        <v>63</v>
      </c>
      <c r="F27" s="138"/>
    </row>
    <row r="28" spans="1:8" hidden="1" x14ac:dyDescent="0.35"/>
    <row r="29" spans="1:8" hidden="1" x14ac:dyDescent="0.35"/>
  </sheetData>
  <mergeCells count="12">
    <mergeCell ref="A27:B27"/>
    <mergeCell ref="E27:F27"/>
    <mergeCell ref="A23:B23"/>
    <mergeCell ref="E23:F23"/>
    <mergeCell ref="E25:F25"/>
    <mergeCell ref="A26:B26"/>
    <mergeCell ref="E26:F26"/>
    <mergeCell ref="A19:B19"/>
    <mergeCell ref="A5:B5"/>
    <mergeCell ref="A1:H1"/>
    <mergeCell ref="A2:H2"/>
    <mergeCell ref="A3:H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10707</vt:lpstr>
      <vt:lpstr>11051</vt:lpstr>
      <vt:lpstr>11052</vt:lpstr>
      <vt:lpstr>11053</vt:lpstr>
      <vt:lpstr>11054</vt:lpstr>
      <vt:lpstr>11055</vt:lpstr>
      <vt:lpstr>11056</vt:lpstr>
      <vt:lpstr>11057</vt:lpstr>
      <vt:lpstr>11058</vt:lpstr>
      <vt:lpstr>11059</vt:lpstr>
      <vt:lpstr>11060</vt:lpstr>
      <vt:lpstr>24704</vt:lpstr>
      <vt:lpstr>28843</vt:lpstr>
      <vt:lpstr>22953</vt:lpstr>
      <vt:lpstr>รอยต่อนอกจังหวัด</vt:lpstr>
      <vt:lpstr>CTMRI</vt:lpstr>
      <vt:lpstr>รวมเรียกเก็บ</vt:lpstr>
      <vt:lpstr>รวมตามจ่าย</vt:lpstr>
      <vt:lpstr>ยอดส่งเขต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PC-NOOM</cp:lastModifiedBy>
  <cp:lastPrinted>2020-09-02T07:31:33Z</cp:lastPrinted>
  <dcterms:created xsi:type="dcterms:W3CDTF">2016-02-18T03:17:44Z</dcterms:created>
  <dcterms:modified xsi:type="dcterms:W3CDTF">2023-09-14T03:47:54Z</dcterms:modified>
</cp:coreProperties>
</file>